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465" windowWidth="25605" windowHeight="15465" tabRatio="602" activeTab="2"/>
  </bookViews>
  <sheets>
    <sheet name="PORTADA" sheetId="5" r:id="rId1"/>
    <sheet name="RESUMEN" sheetId="6" r:id="rId2"/>
    <sheet name="POA MODIF-1" sheetId="3" r:id="rId3"/>
  </sheets>
  <externalReferences>
    <externalReference r:id="rId4"/>
  </externalReferences>
  <definedNames>
    <definedName name="_xlnm.Print_Area" localSheetId="2">'POA MODIF-1'!$C$1:$X$677</definedName>
    <definedName name="_xlnm.Print_Area" localSheetId="1">RESUMEN!$B$1:$N$49</definedName>
    <definedName name="_xlnm.Print_Titles" localSheetId="2">'POA MODIF-1'!$1:$8</definedName>
    <definedName name="_xlnm.Print_Titles" localSheetId="1">RESUMEN!$1:$6</definedName>
  </definedNames>
  <calcPr calcId="162913"/>
</workbook>
</file>

<file path=xl/calcChain.xml><?xml version="1.0" encoding="utf-8"?>
<calcChain xmlns="http://schemas.openxmlformats.org/spreadsheetml/2006/main">
  <c r="E681" i="3" l="1"/>
  <c r="T204" i="3" l="1"/>
  <c r="T348" i="3"/>
  <c r="T349" i="3"/>
  <c r="T382" i="3"/>
  <c r="Q204" i="3"/>
  <c r="R204" i="3"/>
  <c r="S204" i="3"/>
  <c r="U204" i="3"/>
  <c r="V204" i="3"/>
  <c r="W204" i="3"/>
  <c r="T158" i="3"/>
  <c r="T167" i="3"/>
  <c r="R425" i="3" l="1"/>
  <c r="P425" i="3"/>
  <c r="R421" i="3"/>
  <c r="P421" i="3"/>
  <c r="Q416" i="3"/>
  <c r="R416" i="3"/>
  <c r="S416" i="3"/>
  <c r="Q382" i="3"/>
  <c r="P382" i="3"/>
  <c r="T377" i="3"/>
  <c r="P377" i="3"/>
  <c r="P372" i="3"/>
  <c r="S371" i="3"/>
  <c r="P371" i="3"/>
  <c r="S368" i="3"/>
  <c r="P368" i="3"/>
  <c r="Q361" i="3"/>
  <c r="R361" i="3"/>
  <c r="U361" i="3"/>
  <c r="P361" i="3"/>
  <c r="T339" i="3"/>
  <c r="S339" i="3"/>
  <c r="T256" i="3"/>
  <c r="P256" i="3"/>
  <c r="P173" i="3"/>
  <c r="P167" i="3"/>
  <c r="P158" i="3"/>
  <c r="T152" i="3"/>
  <c r="P152" i="3"/>
  <c r="T78" i="3"/>
  <c r="P78" i="3"/>
  <c r="K46" i="6"/>
  <c r="D46" i="6"/>
  <c r="L25" i="6"/>
  <c r="L19" i="6"/>
  <c r="F19" i="6"/>
  <c r="E19" i="6"/>
  <c r="L13" i="6"/>
  <c r="P318" i="3" l="1"/>
  <c r="H50" i="6" l="1"/>
  <c r="C40" i="6" l="1"/>
  <c r="Q421" i="3"/>
  <c r="E35" i="6" s="1"/>
  <c r="F35" i="6"/>
  <c r="S421" i="3"/>
  <c r="G35" i="6" s="1"/>
  <c r="T421" i="3"/>
  <c r="H35" i="6" s="1"/>
  <c r="U421" i="3"/>
  <c r="I35" i="6" s="1"/>
  <c r="V421" i="3"/>
  <c r="J35" i="6" s="1"/>
  <c r="W421" i="3"/>
  <c r="K35" i="6" s="1"/>
  <c r="Z661" i="3" l="1"/>
  <c r="Z662" i="3"/>
  <c r="Z663" i="3"/>
  <c r="Z664" i="3"/>
  <c r="Z665" i="3"/>
  <c r="Z666" i="3"/>
  <c r="Z667" i="3"/>
  <c r="Z668" i="3"/>
  <c r="Z669" i="3"/>
  <c r="Z670" i="3"/>
  <c r="Z671" i="3"/>
  <c r="Z672" i="3"/>
  <c r="Z660" i="3"/>
  <c r="P420" i="3" l="1"/>
  <c r="D35" i="6" s="1"/>
  <c r="Y419" i="3"/>
  <c r="P359" i="3"/>
  <c r="Q355" i="3"/>
  <c r="Y420" i="3" l="1"/>
  <c r="S256" i="3"/>
  <c r="T173" i="3" l="1"/>
  <c r="H30" i="6"/>
  <c r="T682" i="3"/>
  <c r="T683" i="3"/>
  <c r="U683" i="3" s="1"/>
  <c r="AK685" i="3"/>
  <c r="T688" i="3"/>
  <c r="R693" i="3"/>
  <c r="R694" i="3"/>
  <c r="I56" i="6" l="1"/>
  <c r="I55" i="6"/>
  <c r="H55" i="6"/>
  <c r="R695" i="3"/>
  <c r="P379" i="3" l="1"/>
  <c r="E30" i="6"/>
  <c r="E31" i="6" s="1"/>
  <c r="R382" i="3"/>
  <c r="F30" i="6" s="1"/>
  <c r="S382" i="3"/>
  <c r="G30" i="6" s="1"/>
  <c r="U382" i="3"/>
  <c r="I30" i="6" s="1"/>
  <c r="V382" i="3"/>
  <c r="J30" i="6" s="1"/>
  <c r="W382" i="3"/>
  <c r="K30" i="6" s="1"/>
  <c r="Q377" i="3"/>
  <c r="E29" i="6" s="1"/>
  <c r="R377" i="3"/>
  <c r="F29" i="6" s="1"/>
  <c r="F31" i="6" s="1"/>
  <c r="S377" i="3"/>
  <c r="G29" i="6" s="1"/>
  <c r="U377" i="3"/>
  <c r="I29" i="6" s="1"/>
  <c r="I31" i="6" s="1"/>
  <c r="V377" i="3"/>
  <c r="J29" i="6" s="1"/>
  <c r="J31" i="6" s="1"/>
  <c r="W377" i="3"/>
  <c r="K29" i="6" s="1"/>
  <c r="K31" i="6" s="1"/>
  <c r="G31" i="6" l="1"/>
  <c r="Q425" i="3"/>
  <c r="E36" i="6" s="1"/>
  <c r="F36" i="6"/>
  <c r="S425" i="3"/>
  <c r="G36" i="6" s="1"/>
  <c r="T425" i="3"/>
  <c r="H36" i="6" s="1"/>
  <c r="U425" i="3"/>
  <c r="I36" i="6" s="1"/>
  <c r="V425" i="3"/>
  <c r="J36" i="6" s="1"/>
  <c r="W425" i="3"/>
  <c r="K36" i="6" s="1"/>
  <c r="P424" i="3"/>
  <c r="D36" i="6" l="1"/>
  <c r="Y342" i="3"/>
  <c r="W626" i="3"/>
  <c r="P626" i="3" s="1"/>
  <c r="P616" i="3"/>
  <c r="P601" i="3"/>
  <c r="P178" i="3" l="1"/>
  <c r="P594" i="3" l="1"/>
  <c r="P593" i="3"/>
  <c r="Q511" i="3"/>
  <c r="R511" i="3"/>
  <c r="S511" i="3"/>
  <c r="T511" i="3"/>
  <c r="U511" i="3"/>
  <c r="V511" i="3"/>
  <c r="W511" i="3"/>
  <c r="P509" i="3"/>
  <c r="P508" i="3"/>
  <c r="P490" i="3" l="1"/>
  <c r="P450" i="3"/>
  <c r="W476" i="3"/>
  <c r="P489" i="3"/>
  <c r="P485" i="3"/>
  <c r="P484" i="3"/>
  <c r="AK483" i="3"/>
  <c r="P483" i="3"/>
  <c r="P482" i="3"/>
  <c r="P461" i="3"/>
  <c r="Q673" i="3" l="1"/>
  <c r="E45" i="6" s="1"/>
  <c r="R673" i="3"/>
  <c r="F45" i="6" s="1"/>
  <c r="S673" i="3"/>
  <c r="G45" i="6" s="1"/>
  <c r="T673" i="3"/>
  <c r="H45" i="6" s="1"/>
  <c r="U673" i="3"/>
  <c r="I45" i="6" s="1"/>
  <c r="V673" i="3"/>
  <c r="J45" i="6" s="1"/>
  <c r="W673" i="3"/>
  <c r="K45" i="6" s="1"/>
  <c r="C45" i="6"/>
  <c r="C44" i="6"/>
  <c r="C43" i="6"/>
  <c r="C42" i="6"/>
  <c r="C41" i="6"/>
  <c r="Q611" i="3"/>
  <c r="E44" i="6" s="1"/>
  <c r="R611" i="3"/>
  <c r="F44" i="6" s="1"/>
  <c r="S611" i="3"/>
  <c r="G44" i="6" s="1"/>
  <c r="T611" i="3"/>
  <c r="H44" i="6" s="1"/>
  <c r="U611" i="3"/>
  <c r="I44" i="6" s="1"/>
  <c r="V611" i="3"/>
  <c r="J44" i="6" s="1"/>
  <c r="W611" i="3"/>
  <c r="K44" i="6" s="1"/>
  <c r="P572" i="3"/>
  <c r="Q565" i="3"/>
  <c r="E43" i="6" s="1"/>
  <c r="R565" i="3"/>
  <c r="F43" i="6" s="1"/>
  <c r="S565" i="3"/>
  <c r="G43" i="6" s="1"/>
  <c r="T565" i="3"/>
  <c r="H43" i="6" s="1"/>
  <c r="U565" i="3"/>
  <c r="I43" i="6" s="1"/>
  <c r="V565" i="3"/>
  <c r="J43" i="6" s="1"/>
  <c r="W565" i="3"/>
  <c r="K43" i="6" s="1"/>
  <c r="Q524" i="3"/>
  <c r="E42" i="6" s="1"/>
  <c r="R524" i="3"/>
  <c r="F42" i="6" s="1"/>
  <c r="S524" i="3"/>
  <c r="G42" i="6" s="1"/>
  <c r="T524" i="3"/>
  <c r="H42" i="6" s="1"/>
  <c r="U524" i="3"/>
  <c r="I42" i="6" s="1"/>
  <c r="V524" i="3"/>
  <c r="J42" i="6" s="1"/>
  <c r="W524" i="3"/>
  <c r="K42" i="6" s="1"/>
  <c r="E41" i="6"/>
  <c r="F41" i="6"/>
  <c r="G41" i="6"/>
  <c r="H41" i="6"/>
  <c r="I41" i="6"/>
  <c r="J41" i="6"/>
  <c r="K41" i="6"/>
  <c r="Q476" i="3"/>
  <c r="E40" i="6" s="1"/>
  <c r="R476" i="3"/>
  <c r="F40" i="6" s="1"/>
  <c r="S476" i="3"/>
  <c r="G40" i="6" s="1"/>
  <c r="T476" i="3"/>
  <c r="H40" i="6" s="1"/>
  <c r="U476" i="3"/>
  <c r="I40" i="6" s="1"/>
  <c r="V476" i="3"/>
  <c r="J40" i="6" s="1"/>
  <c r="K40" i="6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7" i="3"/>
  <c r="P656" i="3"/>
  <c r="P653" i="3"/>
  <c r="P652" i="3"/>
  <c r="P649" i="3"/>
  <c r="P648" i="3"/>
  <c r="P645" i="3"/>
  <c r="P644" i="3"/>
  <c r="P643" i="3"/>
  <c r="P640" i="3"/>
  <c r="P637" i="3"/>
  <c r="P636" i="3"/>
  <c r="P633" i="3"/>
  <c r="P632" i="3"/>
  <c r="P631" i="3"/>
  <c r="P628" i="3"/>
  <c r="P627" i="3"/>
  <c r="P623" i="3"/>
  <c r="P622" i="3"/>
  <c r="P619" i="3"/>
  <c r="P610" i="3"/>
  <c r="P607" i="3"/>
  <c r="P606" i="3"/>
  <c r="P605" i="3"/>
  <c r="P602" i="3"/>
  <c r="P600" i="3"/>
  <c r="P597" i="3"/>
  <c r="P592" i="3"/>
  <c r="P589" i="3"/>
  <c r="P586" i="3"/>
  <c r="P583" i="3"/>
  <c r="P580" i="3"/>
  <c r="P577" i="3"/>
  <c r="P574" i="3"/>
  <c r="P573" i="3"/>
  <c r="P564" i="3"/>
  <c r="P563" i="3"/>
  <c r="P562" i="3"/>
  <c r="P561" i="3"/>
  <c r="P558" i="3"/>
  <c r="P557" i="3"/>
  <c r="P554" i="3"/>
  <c r="P551" i="3"/>
  <c r="P548" i="3"/>
  <c r="P547" i="3"/>
  <c r="P544" i="3"/>
  <c r="P543" i="3"/>
  <c r="P540" i="3"/>
  <c r="P539" i="3"/>
  <c r="P538" i="3"/>
  <c r="P535" i="3"/>
  <c r="P534" i="3"/>
  <c r="P533" i="3"/>
  <c r="P532" i="3"/>
  <c r="P529" i="3"/>
  <c r="P522" i="3"/>
  <c r="P519" i="3"/>
  <c r="P516" i="3"/>
  <c r="P505" i="3"/>
  <c r="P502" i="3"/>
  <c r="P499" i="3"/>
  <c r="P498" i="3"/>
  <c r="P495" i="3"/>
  <c r="P494" i="3"/>
  <c r="P493" i="3"/>
  <c r="P488" i="3"/>
  <c r="P481" i="3"/>
  <c r="P474" i="3"/>
  <c r="P473" i="3"/>
  <c r="P472" i="3"/>
  <c r="P471" i="3"/>
  <c r="P468" i="3"/>
  <c r="P465" i="3"/>
  <c r="P464" i="3"/>
  <c r="P458" i="3"/>
  <c r="P457" i="3"/>
  <c r="P454" i="3"/>
  <c r="P453" i="3"/>
  <c r="P449" i="3"/>
  <c r="P446" i="3"/>
  <c r="P443" i="3"/>
  <c r="P442" i="3"/>
  <c r="P439" i="3"/>
  <c r="P436" i="3"/>
  <c r="P433" i="3"/>
  <c r="P432" i="3"/>
  <c r="P414" i="3"/>
  <c r="Q339" i="3"/>
  <c r="U339" i="3"/>
  <c r="V339" i="3"/>
  <c r="W339" i="3"/>
  <c r="P673" i="3" l="1"/>
  <c r="H46" i="6"/>
  <c r="P511" i="3"/>
  <c r="D41" i="6" s="1"/>
  <c r="P476" i="3"/>
  <c r="D45" i="6"/>
  <c r="I46" i="6"/>
  <c r="G46" i="6"/>
  <c r="E46" i="6"/>
  <c r="V675" i="3"/>
  <c r="T675" i="3"/>
  <c r="R675" i="3"/>
  <c r="W675" i="3"/>
  <c r="U675" i="3"/>
  <c r="S675" i="3"/>
  <c r="Q675" i="3"/>
  <c r="J46" i="6"/>
  <c r="F46" i="6"/>
  <c r="W566" i="3"/>
  <c r="U566" i="3"/>
  <c r="S566" i="3"/>
  <c r="Q566" i="3"/>
  <c r="D40" i="6"/>
  <c r="P524" i="3"/>
  <c r="D42" i="6" s="1"/>
  <c r="P565" i="3"/>
  <c r="D43" i="6" s="1"/>
  <c r="V566" i="3"/>
  <c r="T566" i="3"/>
  <c r="R566" i="3"/>
  <c r="P611" i="3"/>
  <c r="D44" i="6" s="1"/>
  <c r="T416" i="3"/>
  <c r="U416" i="3"/>
  <c r="V416" i="3"/>
  <c r="W416" i="3"/>
  <c r="T677" i="3" l="1"/>
  <c r="R677" i="3"/>
  <c r="V677" i="3"/>
  <c r="Q677" i="3"/>
  <c r="U677" i="3"/>
  <c r="S677" i="3"/>
  <c r="W677" i="3"/>
  <c r="P675" i="3"/>
  <c r="P566" i="3"/>
  <c r="Y390" i="3"/>
  <c r="Y393" i="3"/>
  <c r="Y396" i="3"/>
  <c r="Y411" i="3"/>
  <c r="Y399" i="3"/>
  <c r="Y402" i="3"/>
  <c r="Y407" i="3"/>
  <c r="G24" i="6"/>
  <c r="E34" i="6"/>
  <c r="E37" i="6" s="1"/>
  <c r="F34" i="6"/>
  <c r="F37" i="6" s="1"/>
  <c r="G34" i="6"/>
  <c r="G37" i="6" s="1"/>
  <c r="H34" i="6"/>
  <c r="H37" i="6" s="1"/>
  <c r="I34" i="6"/>
  <c r="I37" i="6" s="1"/>
  <c r="J34" i="6"/>
  <c r="J37" i="6" s="1"/>
  <c r="K34" i="6"/>
  <c r="K37" i="6" s="1"/>
  <c r="T361" i="3"/>
  <c r="T368" i="3"/>
  <c r="T371" i="3"/>
  <c r="P677" i="3" l="1"/>
  <c r="T372" i="3"/>
  <c r="H24" i="6"/>
  <c r="T205" i="3"/>
  <c r="H12" i="6" s="1"/>
  <c r="Q371" i="3"/>
  <c r="E24" i="6" s="1"/>
  <c r="R371" i="3"/>
  <c r="F24" i="6" s="1"/>
  <c r="U371" i="3"/>
  <c r="I24" i="6" s="1"/>
  <c r="V371" i="3"/>
  <c r="J24" i="6" s="1"/>
  <c r="W371" i="3"/>
  <c r="K24" i="6" s="1"/>
  <c r="P357" i="3"/>
  <c r="P358" i="3"/>
  <c r="P398" i="3" l="1"/>
  <c r="P395" i="3"/>
  <c r="P406" i="3" l="1"/>
  <c r="P405" i="3"/>
  <c r="P404" i="3"/>
  <c r="P389" i="3"/>
  <c r="P416" i="3" s="1"/>
  <c r="P392" i="3"/>
  <c r="P401" i="3"/>
  <c r="P415" i="3" l="1"/>
  <c r="P413" i="3"/>
  <c r="P410" i="3" l="1"/>
  <c r="P409" i="3"/>
  <c r="P370" i="3"/>
  <c r="D34" i="6" l="1"/>
  <c r="D37" i="6" s="1"/>
  <c r="D24" i="6"/>
  <c r="P332" i="3"/>
  <c r="M332" i="3" s="1"/>
  <c r="P260" i="3"/>
  <c r="M260" i="3" l="1"/>
  <c r="P264" i="3"/>
  <c r="P284" i="3"/>
  <c r="Y284" i="3" s="1"/>
  <c r="M284" i="3" l="1"/>
  <c r="S348" i="3" l="1"/>
  <c r="S349" i="3" s="1"/>
  <c r="S361" i="3"/>
  <c r="V361" i="3"/>
  <c r="W361" i="3"/>
  <c r="P360" i="3"/>
  <c r="P356" i="3"/>
  <c r="P355" i="3"/>
  <c r="P298" i="3"/>
  <c r="M298" i="3" s="1"/>
  <c r="Y289" i="3" l="1"/>
  <c r="Y287" i="3"/>
  <c r="Y336" i="3" l="1"/>
  <c r="Y315" i="3"/>
  <c r="Y296" i="3"/>
  <c r="Y292" i="3"/>
  <c r="Y268" i="3"/>
  <c r="Q256" i="3" l="1"/>
  <c r="R256" i="3"/>
  <c r="F16" i="6" s="1"/>
  <c r="U256" i="3"/>
  <c r="V256" i="3"/>
  <c r="W256" i="3"/>
  <c r="Q78" i="3"/>
  <c r="E8" i="6" s="1"/>
  <c r="R78" i="3"/>
  <c r="F8" i="6" s="1"/>
  <c r="S78" i="3"/>
  <c r="G8" i="6" s="1"/>
  <c r="U78" i="3"/>
  <c r="I8" i="6" s="1"/>
  <c r="V78" i="3"/>
  <c r="J8" i="6" s="1"/>
  <c r="W78" i="3"/>
  <c r="K8" i="6" s="1"/>
  <c r="E17" i="6"/>
  <c r="G17" i="6"/>
  <c r="G19" i="6" s="1"/>
  <c r="H17" i="6"/>
  <c r="I17" i="6"/>
  <c r="J17" i="6"/>
  <c r="K17" i="6"/>
  <c r="Q348" i="3"/>
  <c r="E18" i="6" s="1"/>
  <c r="R348" i="3"/>
  <c r="F18" i="6" s="1"/>
  <c r="G18" i="6"/>
  <c r="H18" i="6"/>
  <c r="U348" i="3"/>
  <c r="I18" i="6" s="1"/>
  <c r="V348" i="3"/>
  <c r="J18" i="6" s="1"/>
  <c r="W348" i="3"/>
  <c r="K18" i="6" s="1"/>
  <c r="V349" i="3" l="1"/>
  <c r="W349" i="3"/>
  <c r="U349" i="3"/>
  <c r="Q349" i="3"/>
  <c r="K16" i="6"/>
  <c r="I16" i="6"/>
  <c r="J16" i="6"/>
  <c r="G16" i="6"/>
  <c r="E16" i="6"/>
  <c r="Z307" i="3"/>
  <c r="P344" i="3"/>
  <c r="Y344" i="3" s="1"/>
  <c r="R274" i="3"/>
  <c r="R339" i="3" l="1"/>
  <c r="R349" i="3" s="1"/>
  <c r="Y266" i="3"/>
  <c r="Y334" i="3"/>
  <c r="Y313" i="3"/>
  <c r="Y293" i="3"/>
  <c r="Y290" i="3"/>
  <c r="Y301" i="3"/>
  <c r="Y309" i="3"/>
  <c r="Y337" i="3"/>
  <c r="Y333" i="3"/>
  <c r="Y325" i="3"/>
  <c r="Y324" i="3"/>
  <c r="Y321" i="3"/>
  <c r="Y320" i="3"/>
  <c r="Y316" i="3"/>
  <c r="Y312" i="3"/>
  <c r="Y310" i="3"/>
  <c r="Y300" i="3"/>
  <c r="Y297" i="3"/>
  <c r="Y286" i="3"/>
  <c r="Y283" i="3"/>
  <c r="Y282" i="3"/>
  <c r="Y277" i="3"/>
  <c r="Y276" i="3"/>
  <c r="Y273" i="3"/>
  <c r="Y272" i="3"/>
  <c r="Y269" i="3"/>
  <c r="Y265" i="3"/>
  <c r="F17" i="6" l="1"/>
  <c r="T65" i="3"/>
  <c r="H8" i="6" s="1"/>
  <c r="I19" i="6" l="1"/>
  <c r="P203" i="3"/>
  <c r="P197" i="3" l="1"/>
  <c r="H11" i="6" l="1"/>
  <c r="P345" i="3"/>
  <c r="Y345" i="3" s="1"/>
  <c r="Q158" i="3" l="1"/>
  <c r="E10" i="6" s="1"/>
  <c r="R158" i="3"/>
  <c r="F10" i="6" s="1"/>
  <c r="S158" i="3"/>
  <c r="G10" i="6" s="1"/>
  <c r="U158" i="3"/>
  <c r="I10" i="6" s="1"/>
  <c r="V158" i="3"/>
  <c r="J10" i="6" s="1"/>
  <c r="W158" i="3"/>
  <c r="K10" i="6" s="1"/>
  <c r="Q167" i="3"/>
  <c r="R167" i="3"/>
  <c r="S167" i="3"/>
  <c r="U167" i="3"/>
  <c r="V167" i="3"/>
  <c r="W167" i="3"/>
  <c r="Q173" i="3"/>
  <c r="Q205" i="3" s="1"/>
  <c r="E12" i="6" s="1"/>
  <c r="E13" i="6" s="1"/>
  <c r="R173" i="3"/>
  <c r="R205" i="3" s="1"/>
  <c r="F12" i="6" s="1"/>
  <c r="F13" i="6" s="1"/>
  <c r="S173" i="3"/>
  <c r="S205" i="3" s="1"/>
  <c r="G12" i="6" s="1"/>
  <c r="G13" i="6" s="1"/>
  <c r="U173" i="3"/>
  <c r="U205" i="3" s="1"/>
  <c r="I12" i="6" s="1"/>
  <c r="I13" i="6" s="1"/>
  <c r="V173" i="3"/>
  <c r="V205" i="3" s="1"/>
  <c r="J12" i="6" s="1"/>
  <c r="J13" i="6" s="1"/>
  <c r="W173" i="3"/>
  <c r="W205" i="3" s="1"/>
  <c r="K12" i="6" l="1"/>
  <c r="K13" i="6" s="1"/>
  <c r="J11" i="6"/>
  <c r="G11" i="6"/>
  <c r="E11" i="6"/>
  <c r="H10" i="6"/>
  <c r="K11" i="6"/>
  <c r="I11" i="6"/>
  <c r="F11" i="6"/>
  <c r="S372" i="3"/>
  <c r="P381" i="3"/>
  <c r="G23" i="6" l="1"/>
  <c r="G25" i="6" s="1"/>
  <c r="G26" i="6" s="1"/>
  <c r="H23" i="6"/>
  <c r="P190" i="3"/>
  <c r="P181" i="3"/>
  <c r="P187" i="3"/>
  <c r="P184" i="3"/>
  <c r="P196" i="3"/>
  <c r="L31" i="6" l="1"/>
  <c r="P346" i="3" l="1"/>
  <c r="Y346" i="3" s="1"/>
  <c r="P278" i="3"/>
  <c r="M278" i="3" s="1"/>
  <c r="P118" i="3"/>
  <c r="P319" i="3"/>
  <c r="P339" i="3" s="1"/>
  <c r="P307" i="3"/>
  <c r="P231" i="3"/>
  <c r="P111" i="3"/>
  <c r="P108" i="3"/>
  <c r="P110" i="3"/>
  <c r="P109" i="3"/>
  <c r="P107" i="3"/>
  <c r="P248" i="3"/>
  <c r="P343" i="3"/>
  <c r="P123" i="3"/>
  <c r="T122" i="3"/>
  <c r="P122" i="3" s="1"/>
  <c r="T254" i="3"/>
  <c r="P254" i="3" s="1"/>
  <c r="P150" i="3"/>
  <c r="P149" i="3"/>
  <c r="P74" i="3"/>
  <c r="P73" i="3"/>
  <c r="P37" i="3"/>
  <c r="P36" i="3"/>
  <c r="T251" i="3"/>
  <c r="P251" i="3" s="1"/>
  <c r="P64" i="3"/>
  <c r="P133" i="3"/>
  <c r="P132" i="3"/>
  <c r="T241" i="3"/>
  <c r="P347" i="3"/>
  <c r="P115" i="3"/>
  <c r="P216" i="3"/>
  <c r="P306" i="3"/>
  <c r="M306" i="3" s="1"/>
  <c r="P143" i="3"/>
  <c r="P380" i="3"/>
  <c r="D30" i="6" s="1"/>
  <c r="P62" i="3"/>
  <c r="P63" i="3"/>
  <c r="P57" i="3"/>
  <c r="P58" i="3"/>
  <c r="P31" i="3"/>
  <c r="P32" i="3"/>
  <c r="P33" i="3"/>
  <c r="P28" i="3"/>
  <c r="P23" i="3"/>
  <c r="P22" i="3"/>
  <c r="P15" i="3"/>
  <c r="P172" i="3"/>
  <c r="P171" i="3"/>
  <c r="P262" i="3"/>
  <c r="P263" i="3"/>
  <c r="F22" i="6"/>
  <c r="F25" i="6" s="1"/>
  <c r="F26" i="6" s="1"/>
  <c r="R368" i="3"/>
  <c r="P270" i="3"/>
  <c r="M270" i="3" s="1"/>
  <c r="P314" i="3"/>
  <c r="P291" i="3"/>
  <c r="P322" i="3"/>
  <c r="P77" i="3"/>
  <c r="Q368" i="3"/>
  <c r="U368" i="3"/>
  <c r="V368" i="3"/>
  <c r="W368" i="3"/>
  <c r="P308" i="3"/>
  <c r="Y308" i="3" s="1"/>
  <c r="E22" i="6"/>
  <c r="E25" i="6" s="1"/>
  <c r="G22" i="6"/>
  <c r="I22" i="6"/>
  <c r="I25" i="6" s="1"/>
  <c r="J22" i="6"/>
  <c r="P354" i="3"/>
  <c r="P267" i="3"/>
  <c r="P335" i="3"/>
  <c r="P295" i="3"/>
  <c r="P294" i="3"/>
  <c r="P305" i="3"/>
  <c r="M305" i="3" s="1"/>
  <c r="P304" i="3"/>
  <c r="M304" i="3" s="1"/>
  <c r="P303" i="3"/>
  <c r="P302" i="3"/>
  <c r="P330" i="3"/>
  <c r="M330" i="3" s="1"/>
  <c r="P329" i="3"/>
  <c r="P328" i="3"/>
  <c r="P327" i="3"/>
  <c r="P326" i="3"/>
  <c r="P323" i="3"/>
  <c r="P317" i="3"/>
  <c r="P311" i="3"/>
  <c r="P299" i="3"/>
  <c r="M299" i="3" s="1"/>
  <c r="P285" i="3"/>
  <c r="P280" i="3"/>
  <c r="P281" i="3"/>
  <c r="P117" i="3"/>
  <c r="P53" i="3"/>
  <c r="P331" i="3"/>
  <c r="M331" i="3" s="1"/>
  <c r="D50" i="6"/>
  <c r="P261" i="3"/>
  <c r="P367" i="3"/>
  <c r="P366" i="3"/>
  <c r="P365" i="3"/>
  <c r="P255" i="3"/>
  <c r="P288" i="3"/>
  <c r="M288" i="3" s="1"/>
  <c r="P245" i="3"/>
  <c r="P242" i="3"/>
  <c r="P238" i="3"/>
  <c r="P237" i="3"/>
  <c r="P234" i="3"/>
  <c r="P230" i="3"/>
  <c r="P227" i="3"/>
  <c r="P224" i="3"/>
  <c r="P223" i="3"/>
  <c r="P220" i="3"/>
  <c r="P217" i="3"/>
  <c r="P213" i="3"/>
  <c r="P212" i="3"/>
  <c r="Q152" i="3"/>
  <c r="Q206" i="3" s="1"/>
  <c r="R152" i="3"/>
  <c r="R206" i="3" s="1"/>
  <c r="S152" i="3"/>
  <c r="S206" i="3" s="1"/>
  <c r="U152" i="3"/>
  <c r="U206" i="3" s="1"/>
  <c r="V152" i="3"/>
  <c r="V206" i="3" s="1"/>
  <c r="W152" i="3"/>
  <c r="W206" i="3" s="1"/>
  <c r="P166" i="3"/>
  <c r="P163" i="3"/>
  <c r="P157" i="3"/>
  <c r="D10" i="6" s="1"/>
  <c r="O151" i="3"/>
  <c r="O148" i="3"/>
  <c r="O146" i="3"/>
  <c r="O142" i="3"/>
  <c r="O136" i="3"/>
  <c r="O135" i="3"/>
  <c r="O128" i="3"/>
  <c r="P151" i="3"/>
  <c r="P148" i="3"/>
  <c r="P147" i="3"/>
  <c r="P146" i="3"/>
  <c r="P142" i="3"/>
  <c r="P141" i="3"/>
  <c r="P140" i="3"/>
  <c r="P139" i="3"/>
  <c r="P200" i="3"/>
  <c r="P204" i="3" s="1"/>
  <c r="P205" i="3" s="1"/>
  <c r="P206" i="3" s="1"/>
  <c r="P138" i="3"/>
  <c r="P137" i="3"/>
  <c r="P136" i="3"/>
  <c r="P135" i="3"/>
  <c r="P134" i="3"/>
  <c r="P131" i="3"/>
  <c r="P128" i="3"/>
  <c r="P127" i="3"/>
  <c r="P124" i="3"/>
  <c r="P121" i="3"/>
  <c r="P116" i="3"/>
  <c r="P114" i="3"/>
  <c r="P52" i="3"/>
  <c r="P106" i="3"/>
  <c r="P105" i="3"/>
  <c r="P101" i="3"/>
  <c r="P102" i="3"/>
  <c r="T98" i="3"/>
  <c r="P98" i="3" s="1"/>
  <c r="P100" i="3"/>
  <c r="P99" i="3"/>
  <c r="P87" i="3"/>
  <c r="P90" i="3"/>
  <c r="P91" i="3"/>
  <c r="P89" i="3"/>
  <c r="P88" i="3"/>
  <c r="P92" i="3"/>
  <c r="P93" i="3"/>
  <c r="T95" i="3"/>
  <c r="P95" i="3" s="1"/>
  <c r="T94" i="3"/>
  <c r="P84" i="3"/>
  <c r="P83" i="3"/>
  <c r="P70" i="3"/>
  <c r="P69" i="3"/>
  <c r="P68" i="3"/>
  <c r="P61" i="3"/>
  <c r="P56" i="3"/>
  <c r="P51" i="3"/>
  <c r="P48" i="3"/>
  <c r="P47" i="3"/>
  <c r="P46" i="3"/>
  <c r="P45" i="3"/>
  <c r="P44" i="3"/>
  <c r="P41" i="3"/>
  <c r="P40" i="3"/>
  <c r="P27" i="3"/>
  <c r="P21" i="3"/>
  <c r="P24" i="3"/>
  <c r="P14" i="3"/>
  <c r="P20" i="3"/>
  <c r="P13" i="3"/>
  <c r="AK158" i="3"/>
  <c r="AK152" i="3"/>
  <c r="AL89" i="3"/>
  <c r="Y347" i="3" l="1"/>
  <c r="P348" i="3"/>
  <c r="P349" i="3" s="1"/>
  <c r="P384" i="3" s="1"/>
  <c r="S384" i="3"/>
  <c r="S680" i="3" s="1"/>
  <c r="D22" i="6"/>
  <c r="H29" i="6"/>
  <c r="H31" i="6" s="1"/>
  <c r="P376" i="3"/>
  <c r="D29" i="6" s="1"/>
  <c r="D31" i="6" s="1"/>
  <c r="J23" i="6"/>
  <c r="J25" i="6" s="1"/>
  <c r="V372" i="3"/>
  <c r="V384" i="3" s="1"/>
  <c r="E23" i="6"/>
  <c r="Q372" i="3"/>
  <c r="Q384" i="3" s="1"/>
  <c r="K23" i="6"/>
  <c r="W372" i="3"/>
  <c r="W384" i="3" s="1"/>
  <c r="I23" i="6"/>
  <c r="U372" i="3"/>
  <c r="U384" i="3" s="1"/>
  <c r="F23" i="6"/>
  <c r="R372" i="3"/>
  <c r="R384" i="3" s="1"/>
  <c r="R680" i="3" s="1"/>
  <c r="M261" i="3"/>
  <c r="J9" i="6"/>
  <c r="G9" i="6"/>
  <c r="E9" i="6"/>
  <c r="K22" i="6"/>
  <c r="K25" i="6" s="1"/>
  <c r="H16" i="6"/>
  <c r="H19" i="6" s="1"/>
  <c r="K9" i="6"/>
  <c r="I9" i="6"/>
  <c r="F9" i="6"/>
  <c r="H22" i="6"/>
  <c r="H25" i="6" s="1"/>
  <c r="K19" i="6"/>
  <c r="K48" i="6" s="1"/>
  <c r="Y343" i="3"/>
  <c r="D18" i="6"/>
  <c r="T206" i="3"/>
  <c r="T384" i="3" s="1"/>
  <c r="J19" i="6"/>
  <c r="M326" i="3"/>
  <c r="Y295" i="3"/>
  <c r="M295" i="3"/>
  <c r="Y267" i="3"/>
  <c r="M267" i="3"/>
  <c r="Y291" i="3"/>
  <c r="M291" i="3"/>
  <c r="Y294" i="3"/>
  <c r="M294" i="3"/>
  <c r="Y314" i="3"/>
  <c r="M314" i="3"/>
  <c r="Y335" i="3"/>
  <c r="M335" i="3"/>
  <c r="Y306" i="3"/>
  <c r="Y307" i="3"/>
  <c r="Y331" i="3"/>
  <c r="Y281" i="3"/>
  <c r="M281" i="3"/>
  <c r="Y299" i="3"/>
  <c r="Y311" i="3"/>
  <c r="M311" i="3"/>
  <c r="Y323" i="3"/>
  <c r="M323" i="3"/>
  <c r="Y327" i="3"/>
  <c r="M327" i="3"/>
  <c r="Y329" i="3"/>
  <c r="M329" i="3"/>
  <c r="Y302" i="3"/>
  <c r="M302" i="3"/>
  <c r="Y304" i="3"/>
  <c r="Y262" i="3"/>
  <c r="M262" i="3"/>
  <c r="Y319" i="3"/>
  <c r="M319" i="3"/>
  <c r="Y261" i="3"/>
  <c r="Y280" i="3"/>
  <c r="M280" i="3"/>
  <c r="Y285" i="3"/>
  <c r="M285" i="3"/>
  <c r="Y317" i="3"/>
  <c r="M317" i="3"/>
  <c r="Y326" i="3"/>
  <c r="Y328" i="3"/>
  <c r="M328" i="3"/>
  <c r="Y330" i="3"/>
  <c r="Y303" i="3"/>
  <c r="M303" i="3"/>
  <c r="Y305" i="3"/>
  <c r="Y322" i="3"/>
  <c r="M322" i="3"/>
  <c r="M263" i="3"/>
  <c r="Y263" i="3"/>
  <c r="Y270" i="3"/>
  <c r="P279" i="3"/>
  <c r="P241" i="3"/>
  <c r="D16" i="6" s="1"/>
  <c r="P65" i="3"/>
  <c r="D8" i="6" s="1"/>
  <c r="P94" i="3"/>
  <c r="G48" i="6" l="1"/>
  <c r="D23" i="6"/>
  <c r="D25" i="6" s="1"/>
  <c r="D11" i="6"/>
  <c r="H9" i="6"/>
  <c r="D9" i="6"/>
  <c r="Y279" i="3"/>
  <c r="M279" i="3"/>
  <c r="H13" i="6" l="1"/>
  <c r="H48" i="6" s="1"/>
  <c r="T680" i="3"/>
  <c r="T689" i="3"/>
  <c r="H52" i="6" l="1"/>
  <c r="J48" i="6"/>
  <c r="I48" i="6"/>
  <c r="E48" i="6"/>
  <c r="P193" i="3"/>
  <c r="F48" i="6" l="1"/>
  <c r="D12" i="6"/>
  <c r="D13" i="6" s="1"/>
  <c r="P271" i="3" l="1"/>
  <c r="P274" i="3"/>
  <c r="Y274" i="3" s="1"/>
  <c r="P275" i="3"/>
  <c r="Y275" i="3" l="1"/>
  <c r="M275" i="3"/>
  <c r="Y271" i="3"/>
  <c r="M271" i="3"/>
  <c r="P338" i="3"/>
  <c r="Y338" i="3" s="1"/>
  <c r="M338" i="3" l="1"/>
  <c r="D17" i="6" l="1"/>
  <c r="D19" i="6" s="1"/>
  <c r="D48" i="6" s="1"/>
  <c r="H59" i="6"/>
</calcChain>
</file>

<file path=xl/comments1.xml><?xml version="1.0" encoding="utf-8"?>
<comments xmlns="http://schemas.openxmlformats.org/spreadsheetml/2006/main">
  <authors>
    <author>obras14</author>
  </authors>
  <commentList>
    <comment ref="AD280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PREORIDAD PARA EL 2017</t>
        </r>
      </text>
    </comment>
  </commentList>
</comments>
</file>

<file path=xl/sharedStrings.xml><?xml version="1.0" encoding="utf-8"?>
<sst xmlns="http://schemas.openxmlformats.org/spreadsheetml/2006/main" count="4348" uniqueCount="1737">
  <si>
    <t>AYUNTAMIENTO CONSTITUCIONAL DE ZITÁCUARO</t>
  </si>
  <si>
    <t>Domicilio:</t>
  </si>
  <si>
    <t>Nombre del solicitante:</t>
  </si>
  <si>
    <t>Beneficio solicitado:</t>
  </si>
  <si>
    <t>Números telefónicos:</t>
  </si>
  <si>
    <t>Localidad / Tenencia / Encargatura</t>
  </si>
  <si>
    <t>Ubicación (Referencia)</t>
  </si>
  <si>
    <t>COATEPEC DE MORELOS</t>
  </si>
  <si>
    <t>PAVIMENTACIÓN</t>
  </si>
  <si>
    <t>SABAS CASTRO ZEPEDA (PRESIDENTE) TIMOTEO RIVERA GLEZ. (SECRETARIO PERFECTO ANSELMO . (TESORERO)</t>
  </si>
  <si>
    <t>1RA. MANZANA EL RINCON DE CRESCENCIO MORALES</t>
  </si>
  <si>
    <t>LOC. CRESCENCIOMRALES S/N</t>
  </si>
  <si>
    <t>ESCUELA PREPARATORIA CECITEM BO. 30</t>
  </si>
  <si>
    <t>715 109 61 99</t>
  </si>
  <si>
    <t xml:space="preserve">PAVIMENTACIÓN </t>
  </si>
  <si>
    <t>ALICIA HERNANDEZ ZURITA (PRESIDENTA)  ELOINA LOPEZ TORIBIO (SECRETARIO) CARMINA ESQUIVEL CONTRERAS (JEFA DE TENENCIA)</t>
  </si>
  <si>
    <t>SAN JUAN ZITACUARO</t>
  </si>
  <si>
    <t>CALLE JUAN ESCUTIA</t>
  </si>
  <si>
    <t>CALLE AGUSTIN MELGAR</t>
  </si>
  <si>
    <t>VICENTE ARCOS                                                         JAIME CASTRO                                                            JOSE GARCIA CEDEÑO</t>
  </si>
  <si>
    <t xml:space="preserve">CALLE JUSTO SIERRA DEL FRACCIONAMIENTO MAGISTERIAL </t>
  </si>
  <si>
    <t>CALLE LAGO DE PATZCUARO Y 1RA CERRADA DE PATZCUARO</t>
  </si>
  <si>
    <t>NICOLAS ROMERO</t>
  </si>
  <si>
    <t>MANUEL DIEGO PEREZ</t>
  </si>
  <si>
    <t>CALLE LAGO DE PATZCUARO Y 1RA CERRADA DE PATZCUARO COL . LOMAS DE ORIENTE</t>
  </si>
  <si>
    <t>EL AGUACATE</t>
  </si>
  <si>
    <t>MARIA CRISTINA SANCHEZ RAMIREZ (PRESIDENTE) LUIS ENRIQUE PEREZ SANCEZ (SECRETARIO) OSCAR RAMON PEREZ SANCHEZ - BRISIA RUBI TORRES MARTINEZ.</t>
  </si>
  <si>
    <t>715 110 93 86</t>
  </si>
  <si>
    <t>2DA PRIVADA DE CALLE LAGUNA DE CATEMACO COL. LOMAS DE ORIENTE</t>
  </si>
  <si>
    <t>ENTRE CALLES LAGO AZUL Y LA CALLE PRESA DE VALSEQUILLO EN LA 4TA MZA. DE PUEBLO NUEVO</t>
  </si>
  <si>
    <t>PAVIMENTACIÓN Y DRENAJE</t>
  </si>
  <si>
    <t>DOROTEA MUNGUIA VILCHIS</t>
  </si>
  <si>
    <t>CALLE FRANCISCO MONTES DEOCA Y BEGONIA</t>
  </si>
  <si>
    <t>EUCALIPTO, SABINO Y SAUCE</t>
  </si>
  <si>
    <t>MANUEL ZAVALA LAGINA  715 105 79 94</t>
  </si>
  <si>
    <t>SAN FELIPE LOS ÁLZATI</t>
  </si>
  <si>
    <t xml:space="preserve">4TA. MZA. RIO GUADALUPE DE CRESCENCIO MORALES </t>
  </si>
  <si>
    <t>CRESCENCIO MORALES</t>
  </si>
  <si>
    <t>C. FRANCISCO ESQUIVEL HERNANDEZ (JEFE DE TENENCIA) C. CUAUHTEMOC SALAZAR CAMBRON (COMISARIADO) C. ERNESTO MIGUEL CRUZ (ENCARGADO DEL ORDEN)</t>
  </si>
  <si>
    <t xml:space="preserve">1RA. MANZANA.  "EL CALVARIO" </t>
  </si>
  <si>
    <t>TIMBINEO DE LOS CONTRERAS</t>
  </si>
  <si>
    <t>ENRIQUE PACHECO ANDRADE</t>
  </si>
  <si>
    <t>CARPINTEROS</t>
  </si>
  <si>
    <t>ESCUELA SECUNDARIA DE CARPINTEROS</t>
  </si>
  <si>
    <t>CUAUHTEMOC OTE. 23</t>
  </si>
  <si>
    <t xml:space="preserve">ENRIQUE PACHECO ANDRADE                                715 120 64 58 </t>
  </si>
  <si>
    <t>LIC. MARIO ESCAMILLA HIGAREDA CEL.                     715 127 38 32</t>
  </si>
  <si>
    <t>LIC. MARIO ESCAMILLA HIGAREDA</t>
  </si>
  <si>
    <t xml:space="preserve">FRACCIONAMIENTO LA ESTACIÓN </t>
  </si>
  <si>
    <t>COLONIA FUENTES LA ESTACIÓN ZITACUARO MICH.</t>
  </si>
  <si>
    <t>FRACCIONAMIENTO LA ESTACIÓN ATRÁS DEL ISSSTE</t>
  </si>
  <si>
    <t>CHICHIMEQUILLAS DE ESCOBEDO</t>
  </si>
  <si>
    <t xml:space="preserve"> CRESCENCIO MORALES</t>
  </si>
  <si>
    <t xml:space="preserve">1RA. MZA. DE CURUNGUEO </t>
  </si>
  <si>
    <t xml:space="preserve">JESUS HERNANDEZ C. </t>
  </si>
  <si>
    <t xml:space="preserve">JESUS HERNANDEZ C.        715 131 92 40 </t>
  </si>
  <si>
    <t>MAYRA GUADALUPE JIMENEZ RIOS</t>
  </si>
  <si>
    <t>715 115 49 18                                  715 153 83 26</t>
  </si>
  <si>
    <t xml:space="preserve">CALLE ENSEÑANZA, ENTRE MOCTEZUMA Y PRIMO TAPIA </t>
  </si>
  <si>
    <t>COLONIA HIDALGO</t>
  </si>
  <si>
    <t>MANUEL ZAVALA (REPRESENTANTE DE LA PALMA DE CEDANO)</t>
  </si>
  <si>
    <t>IGNACIO LÓPEZ RAYÓN</t>
  </si>
  <si>
    <t>COMUNIDAD FRANCISCO SERRATO</t>
  </si>
  <si>
    <t>RAMÓN PARADA RAMÍREZ (PRESIDENTE)  DAMASO GARCÍA LOPEZ (SECRETARIO).</t>
  </si>
  <si>
    <t>715 160 1830</t>
  </si>
  <si>
    <t>1° MANZANA DE SANTA MARÍA</t>
  </si>
  <si>
    <t xml:space="preserve"> CRESCENCIO MORALES </t>
  </si>
  <si>
    <t>GREGORIO MONDRAGÓN FLORES</t>
  </si>
  <si>
    <t>LEÓN MONDRAGÓN CRUZ</t>
  </si>
  <si>
    <t>NICOLÁS ROMERO</t>
  </si>
  <si>
    <t>OCURIO S/N</t>
  </si>
  <si>
    <t>OCURIO</t>
  </si>
  <si>
    <t xml:space="preserve">C. MARIA CONSUELO RAMIREZ LÓPEZ </t>
  </si>
  <si>
    <t>715 131 36 02</t>
  </si>
  <si>
    <t xml:space="preserve">DE LA PLACA AL PUENTE </t>
  </si>
  <si>
    <t>CURUNGUEO</t>
  </si>
  <si>
    <t>MANZANILLOS</t>
  </si>
  <si>
    <t>GESTION PEF 2017</t>
  </si>
  <si>
    <t>HEROICA ZITÁCUARO</t>
  </si>
  <si>
    <t>ENTRE FERNANDO MONTES DE OCA Y  EX VIAS, 4TA MZA. DE  LA PALMA DE CEDANO</t>
  </si>
  <si>
    <t>PAVIMENTACIÓN DE ANDADOR</t>
  </si>
  <si>
    <t>190 L. X 8.00 A. =                  1,520 M2</t>
  </si>
  <si>
    <t>170 L X 8.00 A =                   1,360 M2</t>
  </si>
  <si>
    <t>SI ES VIABLE</t>
  </si>
  <si>
    <t>MEDIDA APROX.</t>
  </si>
  <si>
    <t>OBSERVACIONES PREVIAS</t>
  </si>
  <si>
    <t>COLONIA EL MORAL</t>
  </si>
  <si>
    <t>1. OBRA DE INCIDENCIA DIRECTA</t>
  </si>
  <si>
    <t>Aputzio de Juarez</t>
  </si>
  <si>
    <t>Construcción de tanque de agua</t>
  </si>
  <si>
    <t>No dejo</t>
  </si>
  <si>
    <t>No especifica</t>
  </si>
  <si>
    <t>El Aguacate</t>
  </si>
  <si>
    <t>AP-008</t>
  </si>
  <si>
    <t>Francisco Serrato</t>
  </si>
  <si>
    <t>1a. Mza. Paraje Santa María</t>
  </si>
  <si>
    <t>20 Familias</t>
  </si>
  <si>
    <t>Tanque de agua</t>
  </si>
  <si>
    <t>San Juan Zitácuaro</t>
  </si>
  <si>
    <t>Zirahuato de los Bernal</t>
  </si>
  <si>
    <t>AP-018</t>
  </si>
  <si>
    <t xml:space="preserve">Francisco Serrato </t>
  </si>
  <si>
    <t>2da. Mza. El Paraje. Francisco Serrato</t>
  </si>
  <si>
    <t>Construcción de Tanque de Agua</t>
  </si>
  <si>
    <t>30 Familias</t>
  </si>
  <si>
    <t>AP-019</t>
  </si>
  <si>
    <t>5ta. Mza. De Aputzio de Juarez</t>
  </si>
  <si>
    <t>AP-020</t>
  </si>
  <si>
    <t>Agustin Ramirez Ramirez</t>
  </si>
  <si>
    <t>Los Zapotes de Coatepec de Morelos</t>
  </si>
  <si>
    <t>Los Zapotes</t>
  </si>
  <si>
    <t>Coatepec de Morelos</t>
  </si>
  <si>
    <t>Construcción de tanque de almacenamiento de agua</t>
  </si>
  <si>
    <t>SUBTOTAL AGUA POTABLE</t>
  </si>
  <si>
    <t>D-001</t>
  </si>
  <si>
    <t>Rosario Santana Padilla</t>
  </si>
  <si>
    <t>El aguacate</t>
  </si>
  <si>
    <t>Fracc. Popular el Cacique, del aguacate</t>
  </si>
  <si>
    <t>Construcción de drenaje</t>
  </si>
  <si>
    <t>62 familias</t>
  </si>
  <si>
    <t>D-003</t>
  </si>
  <si>
    <t>Alicia de Jesus</t>
  </si>
  <si>
    <t>Terminación de la red de drenaje</t>
  </si>
  <si>
    <t>Construcción de Drenaje</t>
  </si>
  <si>
    <t xml:space="preserve">Drenaje </t>
  </si>
  <si>
    <t>mt</t>
  </si>
  <si>
    <t xml:space="preserve">Continuación de Drenaje </t>
  </si>
  <si>
    <t>D-010</t>
  </si>
  <si>
    <t>Constantino Acevedo Sánchez</t>
  </si>
  <si>
    <t>715-173-61-46</t>
  </si>
  <si>
    <t>Mesa del Cedano</t>
  </si>
  <si>
    <t>Col. El Zapote. Mesa del Cedano</t>
  </si>
  <si>
    <t xml:space="preserve">Construcción de Drenaje </t>
  </si>
  <si>
    <t>3ra. Mza. Mesa de Cedano</t>
  </si>
  <si>
    <t>Mesa de Cedano, San Juan Zitácuaro</t>
  </si>
  <si>
    <t>D-012</t>
  </si>
  <si>
    <t>Juan José González Martinez</t>
  </si>
  <si>
    <t>Ampliación de Drenaje</t>
  </si>
  <si>
    <t>750 Familias</t>
  </si>
  <si>
    <t>D-014</t>
  </si>
  <si>
    <t>María Elena Rodríguez Contreras</t>
  </si>
  <si>
    <t>Cerrada de Patzcuaro</t>
  </si>
  <si>
    <t>Cerrada de Patzcuaro, Col. Lomas de Oriente</t>
  </si>
  <si>
    <t>D-016</t>
  </si>
  <si>
    <t>Guadalupe Pérez Sebastian</t>
  </si>
  <si>
    <t>2da. Mza. Zirahuato de los Bernal</t>
  </si>
  <si>
    <t>D-019</t>
  </si>
  <si>
    <t>Alfonso Mercado G.</t>
  </si>
  <si>
    <t>4ta. Mza. Coatepec de Morelos</t>
  </si>
  <si>
    <t>D-020</t>
  </si>
  <si>
    <t>Paula Solís Contreras</t>
  </si>
  <si>
    <t>715-114-96-20       715-112-40-99</t>
  </si>
  <si>
    <t>Calle Francisco Serrato, el escobal</t>
  </si>
  <si>
    <t>D-021</t>
  </si>
  <si>
    <t>Monzerrat Albania Ruiz Orozco</t>
  </si>
  <si>
    <t>715-103-22-19          715-128-78-82</t>
  </si>
  <si>
    <t>Privada Lago de Patzcuaro, Lomas de Oriente</t>
  </si>
  <si>
    <t>D-024</t>
  </si>
  <si>
    <t>Elizabeth Camacho Reyes</t>
  </si>
  <si>
    <t>Calle Vicente Guerrero, Col. El Escobal</t>
  </si>
  <si>
    <t>D-027</t>
  </si>
  <si>
    <t>Calle 1° y 2° Cerradas de Pañolandas</t>
  </si>
  <si>
    <t>SUBTOTAL DRENAJE</t>
  </si>
  <si>
    <t>No Dejo</t>
  </si>
  <si>
    <t>No Especifica</t>
  </si>
  <si>
    <t>Aputzio de Júarez</t>
  </si>
  <si>
    <t>Ignacio López Rayon</t>
  </si>
  <si>
    <t>Aputzio de Juárez</t>
  </si>
  <si>
    <t>Curungueo</t>
  </si>
  <si>
    <t>Manzanillos</t>
  </si>
  <si>
    <t>Rigoberto Sanchez Marín</t>
  </si>
  <si>
    <t>M-040</t>
  </si>
  <si>
    <t>Sergio Vaca Maya</t>
  </si>
  <si>
    <t>3Mza. De Donaciano Ojeda</t>
  </si>
  <si>
    <t>Donaciano Ojeda</t>
  </si>
  <si>
    <t>2da. Mza. De Francisco Serrato</t>
  </si>
  <si>
    <t>M-046</t>
  </si>
  <si>
    <t>715-130-77-69</t>
  </si>
  <si>
    <t xml:space="preserve">Material p/Conducción de agua  </t>
  </si>
  <si>
    <t>60 Personas</t>
  </si>
  <si>
    <t>mt de manguera</t>
  </si>
  <si>
    <t>S-002</t>
  </si>
  <si>
    <t>SUBTOTAL SALUD</t>
  </si>
  <si>
    <t>715-159-29-51</t>
  </si>
  <si>
    <t>Timbineo los Contreras</t>
  </si>
  <si>
    <t>2. OBRA COMPLEMENTARIA</t>
  </si>
  <si>
    <t>m2</t>
  </si>
  <si>
    <t>Lic. Juana Paola Miranda Barrera                                           Telebachillerato</t>
  </si>
  <si>
    <t>90 Alumnos</t>
  </si>
  <si>
    <t>E2-013</t>
  </si>
  <si>
    <t>715-101-23-20</t>
  </si>
  <si>
    <t>Construcción de Cerco Perimetral</t>
  </si>
  <si>
    <t>Barda Perimetral</t>
  </si>
  <si>
    <t>E2-017</t>
  </si>
  <si>
    <t>Mesas de Enandio</t>
  </si>
  <si>
    <t>15-3-27-62</t>
  </si>
  <si>
    <t>Calle Doctor Emilio García Nte # 114</t>
  </si>
  <si>
    <t>Ignacio lópez Rayon</t>
  </si>
  <si>
    <t>3ra. Mza. Donaciano Ojeda</t>
  </si>
  <si>
    <t>E2-023</t>
  </si>
  <si>
    <t>Construcciones de 2 aulas</t>
  </si>
  <si>
    <t>Terminación de aula</t>
  </si>
  <si>
    <t>E2-033</t>
  </si>
  <si>
    <t>La Y Griega, Aputzio de Júarez</t>
  </si>
  <si>
    <t>Rehabilitación de la escuela</t>
  </si>
  <si>
    <t>E2-034</t>
  </si>
  <si>
    <t>15-3-46-17                 715-134-52-77</t>
  </si>
  <si>
    <t>Construcción de barda perimetral</t>
  </si>
  <si>
    <t>San Felipe Los Alzatí</t>
  </si>
  <si>
    <t>E2-036</t>
  </si>
  <si>
    <t xml:space="preserve">Profra. Alma Delia Bernal Vega </t>
  </si>
  <si>
    <t>715-103-93-04</t>
  </si>
  <si>
    <t>3ra. Mza. La Bellota, el Ahile San Felipe los Alzatí</t>
  </si>
  <si>
    <t>PRIORIDAD</t>
  </si>
  <si>
    <t>E2-041</t>
  </si>
  <si>
    <t>Construcción de aula de medios</t>
  </si>
  <si>
    <t>E2-044</t>
  </si>
  <si>
    <t>Construcción de aula y rehabilitación de baños</t>
  </si>
  <si>
    <t>E2-051</t>
  </si>
  <si>
    <t>Angeles Pérez Vidal</t>
  </si>
  <si>
    <t>715-173-46-18</t>
  </si>
  <si>
    <t>Silva de Arriba, Aputzio de Júarez</t>
  </si>
  <si>
    <t xml:space="preserve">Construcción de porton </t>
  </si>
  <si>
    <t>KM</t>
  </si>
  <si>
    <t>-</t>
  </si>
  <si>
    <t>M2</t>
  </si>
  <si>
    <t>Lic. Joaquina Jordán Hernández</t>
  </si>
  <si>
    <t>715-15-3-24-78</t>
  </si>
  <si>
    <t>Entrada a San Pancho, Coatepec de Morelos</t>
  </si>
  <si>
    <t>RINCÓN DE CURUNGUEO
(SEGUNADA MANZANA
DE CURUNGUEO)
(0049)</t>
  </si>
  <si>
    <t>CURUNGUEO, EL RINCON</t>
  </si>
  <si>
    <t>CONSTRUCCION DE DRENAJE SANITARIO</t>
  </si>
  <si>
    <t>ML</t>
  </si>
  <si>
    <t>1904 / 2016</t>
  </si>
  <si>
    <t>LA CALERA
(0196)</t>
  </si>
  <si>
    <t>COATEPEC DE MORELOS, LA GARITA - LA CALERA</t>
  </si>
  <si>
    <t>1900 / 2016</t>
  </si>
  <si>
    <t>CONSTRUCCION DE DRENAJE SANITARIO (2A. ETAPA)</t>
  </si>
  <si>
    <t>PZA</t>
  </si>
  <si>
    <t>EL TROJE    (0111)</t>
  </si>
  <si>
    <t>APUTZIO DE JUAREZ, 7A. MZA., LA TROJE</t>
  </si>
  <si>
    <t>PAVIMENTACION DE CAMINO A BASE DE CONCRETO HIDRAULICO (1A. ETAPA)</t>
  </si>
  <si>
    <t>2055 /2016</t>
  </si>
  <si>
    <t>NO HAY APROBACIÓN PREVIA  2015-2016</t>
  </si>
  <si>
    <t>SAPAS</t>
  </si>
  <si>
    <t>CHECAR SI ES LA 1885 APROBADA;   FERNANDO LOPEZ IGLESIAS                 715 100 04 79</t>
  </si>
  <si>
    <t>Francisco Martinez Ugalde, RAFAEL NUÑEZ HDZ, GULLERMO PIÑA UGALDE</t>
  </si>
  <si>
    <t>Eliel Araiza Gomez (JEFE DE T.)</t>
  </si>
  <si>
    <t>CHECAR SI ES LA 1869</t>
  </si>
  <si>
    <t>CHECAR SI ES LA 1853, SR. JORGE LUIS FIERROS SÁNCHEZ 715-119-37-92 Y 715-119-00-05</t>
  </si>
  <si>
    <t>DESARROLLO RURAL</t>
  </si>
  <si>
    <t>DEL PUENTE AMARILLO RIO SAN ISIDRO AL VIVERO</t>
  </si>
  <si>
    <t>CARTA COMPROMISO (GESTION 2017 CAMARA DE DIP)</t>
  </si>
  <si>
    <t>FRANCISCO SERRATO</t>
  </si>
  <si>
    <t>AP-024</t>
  </si>
  <si>
    <t>ALEJANDRO SEGUNDO GARDUÑO (J.T.)</t>
  </si>
  <si>
    <t>NICOLAS ROMERO 3A MZA</t>
  </si>
  <si>
    <t>EL MAGUEYAL</t>
  </si>
  <si>
    <t>HAY UNA OBRA = APROBADA  EN LA 3A. MZA.  NO. 1663</t>
  </si>
  <si>
    <t>AP-025</t>
  </si>
  <si>
    <t>ELIEL ARAIZA  ( J.T.)</t>
  </si>
  <si>
    <t>Aputzio de Juarez 5A MZA</t>
  </si>
  <si>
    <t>LA COMUNIDAD</t>
  </si>
  <si>
    <t>50 M3 /4KM</t>
  </si>
  <si>
    <t>TANQUE de agua Y LINEA DE CONDUCCION</t>
  </si>
  <si>
    <t>INCLUIR EN EL POA 2017</t>
  </si>
  <si>
    <t>CONOCIDO</t>
  </si>
  <si>
    <t>TANQUE DE ALMACENAMIENTO DE AGUA POTABLE</t>
  </si>
  <si>
    <t>AP-028</t>
  </si>
  <si>
    <t>TANQUE DE ALMACENAMIENTO DE AGUA POTABLE Y SISTEMA DE BOMBEO</t>
  </si>
  <si>
    <t>JOAQUIN SOLORZANO DORANTES, ARTURO PIÑA ZAVALA, JOSE PIÑA DORANTES</t>
  </si>
  <si>
    <t>A 500 M DE  LA DESVIACION</t>
  </si>
  <si>
    <t>DONACIANO OJEDA 1A. MZA.</t>
  </si>
  <si>
    <t>500 ML</t>
  </si>
  <si>
    <t>PAVIMENTACIÓN Y CUNETAS</t>
  </si>
  <si>
    <t>YA LA FUE A MEDIR EL ING. VERA.</t>
  </si>
  <si>
    <t>PROFR. GENARO BLANCAS GARCIA 715 152 21 67</t>
  </si>
  <si>
    <t>SILVA DE ABAJO</t>
  </si>
  <si>
    <t>AP-030</t>
  </si>
  <si>
    <t>DR DELFINO GARCAI GLZ</t>
  </si>
  <si>
    <t>CON.</t>
  </si>
  <si>
    <t>MACHO DE AGUA</t>
  </si>
  <si>
    <t>RIO DE GUADALUPE</t>
  </si>
  <si>
    <t>HAY UNA OBRA = APROBADA  EN LA 3A. MZA.  NO. 1878</t>
  </si>
  <si>
    <t>AP-032</t>
  </si>
  <si>
    <t>MIGUEL TOMAS CONTRERAS 7151123653</t>
  </si>
  <si>
    <t>RUTILO GONZALEZ CORANA, MATEO MERLOS GARCÍA, YOLANDA PEREZ</t>
  </si>
  <si>
    <t>REHABILITACIÓN DE RED DE AGUA POTABLE</t>
  </si>
  <si>
    <t>ZIRÁHUATO</t>
  </si>
  <si>
    <t>JAVIER ORTEGA ANDRÉS, PDTE DEL COMITE DE AGUA</t>
  </si>
  <si>
    <t>VIRGINIA SANCHEZ MARIN, EUGENIA UGALDE PARADA</t>
  </si>
  <si>
    <t>CONSTRUCCION DE PILETA PARA CLINICA</t>
  </si>
  <si>
    <t>Carretera Zitácuaro-Aputzio (puente la pesca comprende 20,000 m)</t>
  </si>
  <si>
    <t>ATENDIDA EN 2016 NO. DE OBRA : 1909</t>
  </si>
  <si>
    <t>OBRA MUY GRANDE, ES POSIBLE QUE SE REQUIERA 2A. ETAPA</t>
  </si>
  <si>
    <t>ATENDIDA EN 2016 PARCIALMENTE NO. DE OBRA : 1919</t>
  </si>
  <si>
    <t>ATENDIDA EN 2016 NO. DE OBRA : 1898</t>
  </si>
  <si>
    <t>LA SOLICITUD TAMBIEN PIDE PAVIMENTO Y ELECTRIFICACIÓN</t>
  </si>
  <si>
    <t>Heroica Zitácuaro</t>
  </si>
  <si>
    <t>Calle Gonzalez Ortega</t>
  </si>
  <si>
    <t>ANTONIO GARFIAS RANGEL</t>
  </si>
  <si>
    <t>D-028</t>
  </si>
  <si>
    <t>OK, NO HAY ANTECEDENTE DE OBRA EN EL PLANTEL</t>
  </si>
  <si>
    <t>D-032</t>
  </si>
  <si>
    <t>A UN COSTADO DEL CAMINO A LA DEPORTIVA</t>
  </si>
  <si>
    <t>ya fue a medir edgar y toño</t>
  </si>
  <si>
    <t>D-033</t>
  </si>
  <si>
    <t>1A. MZA.</t>
  </si>
  <si>
    <t>D-039</t>
  </si>
  <si>
    <t>TOMASA VAZQUEZ GLZ, CARMINA ESQUIVEL CONTRERAS</t>
  </si>
  <si>
    <t>CALLE SAN JUAN</t>
  </si>
  <si>
    <t>LA PALMA DE CEDANO</t>
  </si>
  <si>
    <t>SAN JUAN ZITÁCUARO</t>
  </si>
  <si>
    <t>275 M</t>
  </si>
  <si>
    <t>SAN FELIPE LOS ALZATI</t>
  </si>
  <si>
    <t>D-042</t>
  </si>
  <si>
    <t>DRENAJE</t>
  </si>
  <si>
    <t xml:space="preserve">3A. Y 4A. MZA </t>
  </si>
  <si>
    <t>JUAN ONTIVEROS VELAZQUEZ Y NASARIO MARTINEZ MERCADO</t>
  </si>
  <si>
    <t>CANCELADA 2016 PARA REPROGRAMAR EN 2017</t>
  </si>
  <si>
    <t>LA LOMITA</t>
  </si>
  <si>
    <t>UNIDAD</t>
  </si>
  <si>
    <t>CANTIDAD</t>
  </si>
  <si>
    <t>OTRAS OBS</t>
  </si>
  <si>
    <t>ARQ. HUGO</t>
  </si>
  <si>
    <t>INVERSION ESTIMADA</t>
  </si>
  <si>
    <t>TRAERÁ CARTA COMPROMISO, YA HAY LEVANTAMIENTO TOPOGRAFICO Y PROYECTO: ARQ. ISRAEL</t>
  </si>
  <si>
    <t>BARRANCA DEL DIABLO</t>
  </si>
  <si>
    <t>COMPROMISO 2017</t>
  </si>
  <si>
    <t>Francisco Serrato, Telebachillerato NO. 210 16ETH0210H</t>
  </si>
  <si>
    <t xml:space="preserve">L.E.P. Karen Maleny Ojeda Maya                                         </t>
  </si>
  <si>
    <t>Mesas de Enandio, J. de Niños Fed. Jaime Nuno</t>
  </si>
  <si>
    <t xml:space="preserve">L.I. Adriana Miranda Cruz             </t>
  </si>
  <si>
    <t>1ra. Maz. Coyota, Telebachillerato No. 192</t>
  </si>
  <si>
    <t xml:space="preserve">Mtro. Hebeth Valentin Cruz Olivares                                   </t>
  </si>
  <si>
    <t>3ra. Mza. Donaciano Ojeda, ESC. Prim. Emiliano Zapata</t>
  </si>
  <si>
    <t xml:space="preserve">Josue Zarza Camacho             </t>
  </si>
  <si>
    <t xml:space="preserve">Prof. Mario Ernesto Estrada Jimenez                                 </t>
  </si>
  <si>
    <t>Aputzio de Juarez, Esc. Secundaria Técnica No. 129</t>
  </si>
  <si>
    <t>3ra. Mza. La Bellota, el Ahile San Felipe los Alzatí, Esc. Prim. Bilingûe</t>
  </si>
  <si>
    <t xml:space="preserve">Rosalba Mendiola Reyes             </t>
  </si>
  <si>
    <t>Manzanillos, Telesecundaria 16ETV0321F</t>
  </si>
  <si>
    <t xml:space="preserve">Profra. Ana Lilia Arias Soriano </t>
  </si>
  <si>
    <t>Los Zapotes,  Esc. Prim. Lazaro Cardenas</t>
  </si>
  <si>
    <t>Silva de Arriba, Aputzio de Júarez, PREESCOLAR CONAFE</t>
  </si>
  <si>
    <t>E2-064</t>
  </si>
  <si>
    <t>ZIRÁHUATO DE LOS BERNAL</t>
  </si>
  <si>
    <t>INSTALACION ELECTRICA Y ACOMETIDA CFE</t>
  </si>
  <si>
    <t>200 M</t>
  </si>
  <si>
    <t>Barda Perimetral , AULA Y PINTURA</t>
  </si>
  <si>
    <t>CERRADA DE BEGONIA Y FRANCISCO MONTES DE OCA. COL. EL MORAL</t>
  </si>
  <si>
    <t>Maximino Guzman Guzman (SUPLENTE JT)</t>
  </si>
  <si>
    <t>CON. EL TIGRE</t>
  </si>
  <si>
    <t xml:space="preserve">CONSTRUCCION DE AULA Y REHABILITACIÓN DE LOSAS </t>
  </si>
  <si>
    <t>ESC. PRIM. EMILIANO ZAPATA</t>
  </si>
  <si>
    <t>CARR FED NO 15 KM87.5 PARQUE INDUSTRIAL EL POLVORIN, LA FUNDICION</t>
  </si>
  <si>
    <t>CONALEP</t>
  </si>
  <si>
    <t>CONSTRUCCON DE COLECTOR DE CAPTACIÓN DE AGUA PLUVIAL</t>
  </si>
  <si>
    <t>D-047</t>
  </si>
  <si>
    <t>S-003</t>
  </si>
  <si>
    <t>CONSTRUCCIÓN DE UNA SALA DE ESPERA, SANITARIOS, ACCESO Y BARANDAL EN CLINICA</t>
  </si>
  <si>
    <t>AZUCENA GUILLEN M, VERÓNICA MORA B</t>
  </si>
  <si>
    <t>MIGUEL TOMAS CONTRERAS</t>
  </si>
  <si>
    <t xml:space="preserve">PRIORIDAD 2017 </t>
  </si>
  <si>
    <t>CRISTINA</t>
  </si>
  <si>
    <t>E2-083</t>
  </si>
  <si>
    <t xml:space="preserve">SE PASA A PARTIDA DE  AGUA POTABLE </t>
  </si>
  <si>
    <t>DIDESOL</t>
  </si>
  <si>
    <t>LA MESA DEL SANTISIMO COL. LA PALMA DE CEDANO</t>
  </si>
  <si>
    <t>TREAERÁ LA RESPUESTA DEL ING. SILVANO</t>
  </si>
  <si>
    <t>DEL PUENTE AMARILLO. RÍO SAN ISIDRO, HASTA EL VIVERO ECOLÓGICO</t>
  </si>
  <si>
    <t>LA FUNDICIÓN 5a. Mza.</t>
  </si>
  <si>
    <t>IRMA CARPINTERO TZONI</t>
  </si>
  <si>
    <t>E2-085</t>
  </si>
  <si>
    <t>715 123 5406</t>
  </si>
  <si>
    <t>265 ALUMNOS (CHECAR MEDIDAS)</t>
  </si>
  <si>
    <t>Esc. Prim. CINCO DE MAYO, CVE. 16DPR1957X</t>
  </si>
  <si>
    <t xml:space="preserve"> PENDIENTE DE TRAER LA SOLICITUD Y CARTA  COMPROMISO</t>
  </si>
  <si>
    <t>OJO DE AGUA</t>
  </si>
  <si>
    <t>D-050</t>
  </si>
  <si>
    <t>Rehabilitar cuneta ( PASO PLUVIAL) del semaforo del Infonavit</t>
  </si>
  <si>
    <t>E2-086</t>
  </si>
  <si>
    <t>CONSTRUCCION DE AULA Y SANITARIOS</t>
  </si>
  <si>
    <t>MTRA. JUANITA</t>
  </si>
  <si>
    <t>ING. VERA</t>
  </si>
  <si>
    <t>CARTA COMPROMISO (CAMPAÑA)</t>
  </si>
  <si>
    <t xml:space="preserve"> Construcción de INSTALACIÓN PLUVIAL, ALCANTARILLADO Y GUARNICION </t>
  </si>
  <si>
    <t>INCLUYE CD DE IMÁGENES Y VIDEOS DE LOS DAÑOS POSIBLEMENTE SOLO CON LLEVAR MATERIAL DE APOYO</t>
  </si>
  <si>
    <t>VALLE VERDE</t>
  </si>
  <si>
    <t>D-051</t>
  </si>
  <si>
    <t>LAZARO GONZALEZ GABRIEL (COMISARIADO DE BIENES C.)</t>
  </si>
  <si>
    <t>DRENAJE PLUVIAL</t>
  </si>
  <si>
    <t>PRUDENCIANO SALAZAR MIRANDA (PRESIDENTE) JOSÉ LUIS MERLOS CAYETANO (SECRETARIO) EUSEVIO EPIFANIO MONDRAGON (TESORERO)</t>
  </si>
  <si>
    <t>DONACIANO OJEDA</t>
  </si>
  <si>
    <t>CAMEMBARO</t>
  </si>
  <si>
    <t>NO HAY APROBACIÓN PREVIA  2015-2018</t>
  </si>
  <si>
    <t>AGUSTIN RAMIrez Ramirez/ DOMINGO ALMARAZ TELLES</t>
  </si>
  <si>
    <t>CONSTRUCCION DE DRENAJE</t>
  </si>
  <si>
    <t>2 KM</t>
  </si>
  <si>
    <t>D-052 SOL COMBINADA CON LA AP -036</t>
  </si>
  <si>
    <t>D-056</t>
  </si>
  <si>
    <t>SR. YSMAEL BARRERA PANIAGUA</t>
  </si>
  <si>
    <t>CAPILLA FRENTE AL MOLINO</t>
  </si>
  <si>
    <t>D-057</t>
  </si>
  <si>
    <t>FLORENCIO JUAREZ NARCISO / RAYMUNDO CRUZ ( JT)</t>
  </si>
  <si>
    <t>NO HAY APROBACIÓN PREVIA  2015-2019</t>
  </si>
  <si>
    <t>TAMBIEN SOLICITA PAVIMENTO</t>
  </si>
  <si>
    <t>D-058</t>
  </si>
  <si>
    <t>NO HAY APROBACIÓN PREVIA  2015-2020</t>
  </si>
  <si>
    <t>PRIORIDAD OBRA EJECUTADA (DEUDA)</t>
  </si>
  <si>
    <t>PIEDRA ANCHA</t>
  </si>
  <si>
    <t>INGENIERÍA Y CONSTRUCCIONES BAPE</t>
  </si>
  <si>
    <t>715 15 2 39 89</t>
  </si>
  <si>
    <t>PROYECTO ESPECIAL O GESTIÓN</t>
  </si>
  <si>
    <t>CONSTRUCCION DE PUENTE VEHICULAR</t>
  </si>
  <si>
    <t>P- 010</t>
  </si>
  <si>
    <t>BERNARDO BRIGIDO MORA</t>
  </si>
  <si>
    <t>1A. MZA. EL RINCÓN</t>
  </si>
  <si>
    <t>CONSTRUCCION DE 2 PUENTES VEHICULARES</t>
  </si>
  <si>
    <t>NORMA ANGÉLICA  ALBERTO  PANFILO / TEODORA ESTRADA GÓMEZ /FELIZ GUZMAN ESTRADA</t>
  </si>
  <si>
    <t>P- 011</t>
  </si>
  <si>
    <t>JULIO JAIMES VANEGAS</t>
  </si>
  <si>
    <t>D-059</t>
  </si>
  <si>
    <t>ANTONIO HINOJOSA REBOLLAR / CARMINA ESQ. CONTR</t>
  </si>
  <si>
    <t>NO HAY APROBACIÓN PREVIA  2015-2021</t>
  </si>
  <si>
    <t xml:space="preserve"> APUTZIO DE JUAREZ</t>
  </si>
  <si>
    <t xml:space="preserve"> CHICHIMEQUILLAS DE ESCOBEDO</t>
  </si>
  <si>
    <t>Nicolás Romero</t>
  </si>
  <si>
    <t>APUTZIO DE JUÁREZ</t>
  </si>
  <si>
    <t>CONSTRCCIÓN DE PUENTE VEHICULAR</t>
  </si>
  <si>
    <t>VIENE DE LA PARTIDA DE APOYOS</t>
  </si>
  <si>
    <t>4A. MZA. BOCA DE LA CAÑADA</t>
  </si>
  <si>
    <t>P-012</t>
  </si>
  <si>
    <t>715 -103-88-07</t>
  </si>
  <si>
    <t>JOSE ROMUALDO CRISANTOS</t>
  </si>
  <si>
    <t>ZITACUARO</t>
  </si>
  <si>
    <t>TANQUE</t>
  </si>
  <si>
    <t>M</t>
  </si>
  <si>
    <t>LINEA DE AGUA POTABLE ( MaNguera 1")</t>
  </si>
  <si>
    <t>SISTEMA</t>
  </si>
  <si>
    <t>METRO LINEAL</t>
  </si>
  <si>
    <t>TOTAL</t>
  </si>
  <si>
    <t>GRAN TOTAL</t>
  </si>
  <si>
    <t>AULA</t>
  </si>
  <si>
    <t>DESARROLLO INSTITUCIONAL (PRODIM) -001</t>
  </si>
  <si>
    <t>GASTOS INDIRECTOS -001</t>
  </si>
  <si>
    <t>AP-039</t>
  </si>
  <si>
    <t>La Canoa, cerca de Esc. Prim.  Justo Sierra</t>
  </si>
  <si>
    <t xml:space="preserve">Tanque y linea de conducción </t>
  </si>
  <si>
    <t>715 - 134- 76 - 25</t>
  </si>
  <si>
    <t>CALLES CONGRESO DE PURUARAN, MARIANO MATAMOROS, CARLOS MARIA BUSTAMANTE Y RAFAEL VALDOVINOS</t>
  </si>
  <si>
    <t>SOL. ING. VERA</t>
  </si>
  <si>
    <t>SR. EUGENIO GONZALEZ MERLOS</t>
  </si>
  <si>
    <t>AP-V-06</t>
  </si>
  <si>
    <t>COLONIA NUEVO AMANECER</t>
  </si>
  <si>
    <t xml:space="preserve"> DE 100 MTS.</t>
  </si>
  <si>
    <t xml:space="preserve">CONSTRUCIÓN DE ANDADOR </t>
  </si>
  <si>
    <t>PREPARATORIA CECYTEM #30</t>
  </si>
  <si>
    <t xml:space="preserve">VECINOS DE LA 1RA MZA. DE CRESCENCIO MORALES </t>
  </si>
  <si>
    <t>715 - 173 - 43 - 99</t>
  </si>
  <si>
    <t>LLUVANI GARCIA HERNANDEZ (DIRECTORA) SONIA DORANTES (PTA. DE COMITÉ DE PADRES DE FAMIL.)</t>
  </si>
  <si>
    <t>DE 170 MTS. Y DOMO PARA EL PATIO DE 80 MTS. APROXIMADAMENTE</t>
  </si>
  <si>
    <t>Barda Perimetral Y DOMO para patio</t>
  </si>
  <si>
    <t>AP-V-11</t>
  </si>
  <si>
    <t>MATERIAL PARA AMPLEACIÓN DE AULA</t>
  </si>
  <si>
    <t>FERNANDO SEGUNDO PANIAGUA</t>
  </si>
  <si>
    <t>EN PRESCOLAR COMUNITARIO BENITO JUAREZ EN LA 1RA. MZA. DE CURUNGUEO</t>
  </si>
  <si>
    <t>C. MA. DEL CARMEN CRUZ SOTO</t>
  </si>
  <si>
    <t>JT  - 715 101 9669</t>
  </si>
  <si>
    <t>715 113 - 63 - 44</t>
  </si>
  <si>
    <t>EN LA 2DA. CERRADA DE CEDRO #10 COL. VALLE VERDE</t>
  </si>
  <si>
    <t>PETRA FLORES SURITA</t>
  </si>
  <si>
    <t>ENTRE LA ESC. CBTIS EN COL. LAS PALMAS</t>
  </si>
  <si>
    <t>715 - 120 - 03 - 42</t>
  </si>
  <si>
    <t>AP-V-21</t>
  </si>
  <si>
    <t>OFELIA MARTINEZ REYES (ENCARGADA DEL ORDEN)</t>
  </si>
  <si>
    <t xml:space="preserve">EN LA CALLE PRESA DE SAN ANTONIO PARTE ALTA </t>
  </si>
  <si>
    <t>1000 MTS. APROXIMADAMENTE</t>
  </si>
  <si>
    <t>AP-V-22</t>
  </si>
  <si>
    <t>MANUEL ALEJANDRO MENDOZA GONZALEZ</t>
  </si>
  <si>
    <t>715 - 129 - 16 - 60</t>
  </si>
  <si>
    <t>CONSTRUCCIÓN DE  TANQUE DE ALMACENAMIENTO DE AGUA POTABLE</t>
  </si>
  <si>
    <t>LOC. SEIS PALOS, DE LA TENECIA SAN MIGUEL CHICHIMEQUILLAS</t>
  </si>
  <si>
    <t>D-V-18</t>
  </si>
  <si>
    <t>D-V-19</t>
  </si>
  <si>
    <t>E-V-09</t>
  </si>
  <si>
    <t>E-V-17</t>
  </si>
  <si>
    <t>E-V-13</t>
  </si>
  <si>
    <t>José Guadalupe Marín Mondragón / EMETERIO GARCÍA GUZMAN</t>
  </si>
  <si>
    <t>NO SE HA CONSTRUIDO, HAY UNO PROVISIONAL</t>
  </si>
  <si>
    <t>715-159-78-48 / 715 121 1903</t>
  </si>
  <si>
    <t>LO VA A CHECAR EL ING. VERA</t>
  </si>
  <si>
    <t xml:space="preserve">            </t>
  </si>
  <si>
    <t>SUBTOTAL DE SALUD</t>
  </si>
  <si>
    <t>NO. DE OBRA</t>
  </si>
  <si>
    <t>UBICACIÓN</t>
  </si>
  <si>
    <t>GRADO DE MARGINACIÓN</t>
  </si>
  <si>
    <t>TIPO DE PROYECTO Y/O INCIDENCIA</t>
  </si>
  <si>
    <t>NOMBRE DE LA OBRA</t>
  </si>
  <si>
    <t>MODALIDAD DE EJECUCIÓN</t>
  </si>
  <si>
    <t>METAS PROGRAMADAS</t>
  </si>
  <si>
    <t>NÚMERO DE BENEFICIARIOS</t>
  </si>
  <si>
    <t>COSTO TOTAL</t>
  </si>
  <si>
    <t>MUNICIPAL DIRECTO</t>
  </si>
  <si>
    <t>ESTATAL</t>
  </si>
  <si>
    <t>FEDERAL</t>
  </si>
  <si>
    <t>FISM-DF</t>
  </si>
  <si>
    <t>FORTAMUN-DF</t>
  </si>
  <si>
    <t>APORTACION DE BENEFICIARIOS</t>
  </si>
  <si>
    <t>CONVENIDO</t>
  </si>
  <si>
    <t>FINANCIAMIENTO</t>
  </si>
  <si>
    <t>RECURSOS PROGRAMADOS</t>
  </si>
  <si>
    <t>AYUNTAMIENTO CONSTITUCIONAL DE ZITÁCUARO, MICHOACÁN DE OCAMPO</t>
  </si>
  <si>
    <t>LOCALIDAD (INEGI)</t>
  </si>
  <si>
    <t>PROGRAMA</t>
  </si>
  <si>
    <t>DIRECCION DE DESARROLLO URBANO Y OBRAS PÚBLICAS</t>
  </si>
  <si>
    <t xml:space="preserve">PROGRAMA </t>
  </si>
  <si>
    <t>1) OBRA DE INCIDENCIA DIRECTA</t>
  </si>
  <si>
    <t>SE DEBE INVERTIR AL MENOS EL 70% DEL TOTAL ASIGNADO AL MUNICIPIO</t>
  </si>
  <si>
    <t>1.2. EDUCACIÓN (COMEDORES)</t>
  </si>
  <si>
    <t>1.3. SALUD</t>
  </si>
  <si>
    <t>OK</t>
  </si>
  <si>
    <t>1.4. VIVIENDA</t>
  </si>
  <si>
    <t>2) OBRA  COMPLEMENTARIA</t>
  </si>
  <si>
    <t>2.1. EDUCACION</t>
  </si>
  <si>
    <t>4) GASTOS INDIRECTOS Y PRODIMDF</t>
  </si>
  <si>
    <t>AYUNTAMIENTO CONSTITUCIONAL DE ZITÁCUARO, MICHOACÁN</t>
  </si>
  <si>
    <t xml:space="preserve">ANEXO PROGRAMÁTICO DE OBRAS </t>
  </si>
  <si>
    <t>MODIFICATORIO 1</t>
  </si>
  <si>
    <t>LA MESA    (0135)</t>
  </si>
  <si>
    <t xml:space="preserve">ZIRÁHUATO DE LOS BERNAL, LA MESA </t>
  </si>
  <si>
    <t>MEDIO</t>
  </si>
  <si>
    <t>COMPLEMENTARIA</t>
  </si>
  <si>
    <t>URB</t>
  </si>
  <si>
    <t>CONTRATO</t>
  </si>
  <si>
    <t xml:space="preserve">EDELMIRA SOTO REYES 715 114 44 29 Y FRANCISCO PAULINO </t>
  </si>
  <si>
    <t>REL DE CARTAS COMPROMISO Y 53. REL. VERA</t>
  </si>
  <si>
    <t>CONSTRUCCIÓN DE TANQUE DE ALMACENAMIENTO DE AGUA POTABLE</t>
  </si>
  <si>
    <t>AYS</t>
  </si>
  <si>
    <t>DIRECTA</t>
  </si>
  <si>
    <t>AR. HUGO</t>
  </si>
  <si>
    <t>CHICHIMEQUILLAS DE ESCOBEDO, SILVA DE ARRIBA</t>
  </si>
  <si>
    <t>CONSTRUCCIÓN DE TANQUE DE ALMACENAMIENTO DE AGUA POTABLE Y LINEA DE CONDUCCIÓN</t>
  </si>
  <si>
    <t>COATEPEC DE MORELOS, LOS ZAPOTES.</t>
  </si>
  <si>
    <t>COATEPEC DE MORELOS, CAMÉMBARO</t>
  </si>
  <si>
    <t>CONSTRUCCIÓN DE TANQUE DE ALMACENAMIENTO DE AGUA POTABLE Y SISTEMA DE BOMBEO</t>
  </si>
  <si>
    <t>CONSTRUCCIÓN DE LINEA DE AGUA POTABLE</t>
  </si>
  <si>
    <t>DONACIANO OJEDA,  3A. MZA.</t>
  </si>
  <si>
    <t xml:space="preserve">FRANCISCO SERRATO, 2A. MZA. </t>
  </si>
  <si>
    <t>CONSTRUCCIÓN DE LINEA DE CONDUCCIÓN DE AGUA POTABLE</t>
  </si>
  <si>
    <t>CONSTRUCCIÓN Y MODERNIZACIÓN DE LA NUEVA LINEA DE CONDUCCIÓN EL CEDANO (1A. ETAPA)</t>
  </si>
  <si>
    <t>AMPLIACIÓN DE RED DE AGUA POTABLE DE 2" DE DIÁMETRO LIBRAMIENTO FRANCISCO J. MUJICA.</t>
  </si>
  <si>
    <t>HEROICA ZITÁCUARO, DE PRESA VALSEQUILLO A NICOLÁS ROMERO.</t>
  </si>
  <si>
    <t>CONSTRUCCIÓN DE RED DE DISTRIBUCIÓN DE AGUA POTABLE, 1A. ETAPA.</t>
  </si>
  <si>
    <t>CONSTRUCCIÓN DE TANQUE DE ALMACENAMIENTO DE AGUA POTABLE, RED DE DISTRIBUCIÓN Y CERCO PERIMETRAL.</t>
  </si>
  <si>
    <t>REHABILITACIÓN DE RED DE AGUA POTABLE Y SISTEMA DE BOMBEO</t>
  </si>
  <si>
    <t>TIMBINEO DE LOS CONTRERAS, 1A. MZA.</t>
  </si>
  <si>
    <t>TIMBINEO DE LOS CONTRERAS, 2A. MZA., LAS PILITAS.</t>
  </si>
  <si>
    <t>TIMBINEO DE LOS CONTRERAS, 3A. MZA. ARMADILLOS.</t>
  </si>
  <si>
    <t>1.1. AGUA POTABLE</t>
  </si>
  <si>
    <t>ADMINISTRACIÓN DIRECTA</t>
  </si>
  <si>
    <t>REHABILITACIÓN DE RED DE DISTRIBUCIÓN DE AGUA POTABLE Y SISTEMA DE BOMBEO</t>
  </si>
  <si>
    <t>REHABILITACIÓN DE DRENAJE SANITARIO</t>
  </si>
  <si>
    <t>CHICHIMEQUILLAS DE ESCOBEDO, LA ANGOSTURA CALLE EL ARCO.</t>
  </si>
  <si>
    <t>CONSTRUCCIÓN DE DRENAJE SANITARIO</t>
  </si>
  <si>
    <t>COATEPEC DE MORELOS, 4A. MZA.</t>
  </si>
  <si>
    <t>COATEPEC DE MORELOS, 6A. MZA. LOS ZAPOTES.</t>
  </si>
  <si>
    <t>COATEPEC DE MORELOS, 8A. MZA. NUEVO AMANECER.</t>
  </si>
  <si>
    <t>TERMINACIÓN DE DRENAJE SANITARIO</t>
  </si>
  <si>
    <t>CONSTRUCCIÓN DE DRENAJE SANITARIO, 2A. ETAPA</t>
  </si>
  <si>
    <t>CONSTRUCCIÓN DE PASO PLUVIAL EN ACCESO A SAN PANCHO EN BVD. SUPREMA JUNTA NACIONAL AMERICANA</t>
  </si>
  <si>
    <t>CONSTRUCCIÓN DE DRENAJE SANITARIO, 1A. ETAPA</t>
  </si>
  <si>
    <t xml:space="preserve">DIFERENCIA DE PADILLA </t>
  </si>
  <si>
    <t>TERMINACIÓN DE DRENAJE SANITARIO Y OBRAS COMPLEMENTARIAS</t>
  </si>
  <si>
    <t>CONSTRUCCIÓN DE INSTALACIÓN DE CAPTACIÓN PLUVIAL</t>
  </si>
  <si>
    <t>ENTUBAMIENTO Y ADECUACIÓN DE LA BARRANCA DEL DIABLO</t>
  </si>
  <si>
    <t>NICOLÁS ROMERO, 3A. Y 4A. MZA.</t>
  </si>
  <si>
    <t>CONSTRUCCIÓN DE DRENAJE PLUVIAL</t>
  </si>
  <si>
    <t>SAN FELIPE LOS  ALZATI.</t>
  </si>
  <si>
    <t>SAN JUAN ZITÁCUARO,  COL. EL ZAPOTE</t>
  </si>
  <si>
    <t>SAN JUAN ZITÁCUARO, CERRADA DE PATZCUARO</t>
  </si>
  <si>
    <t>SAN JUAN ZITÁCUARO, PRIV. LAGO DE PATZCUARO.</t>
  </si>
  <si>
    <t>SAN JUAN ZITÁCUARO,  CALLE VICENTE GUERRERO, COL. EL ESCOBAL</t>
  </si>
  <si>
    <t>SAN JUAN ZITÁCUARO,  LA MESA DE CEDANO</t>
  </si>
  <si>
    <t>SAN JUAN ZITÁCUARO,  CALLE SAN JUAN, LA PALMA DE CEDANO</t>
  </si>
  <si>
    <t>SAN JUAN ZITÁCUARO, CARR. FED. N. 15. PARQUE INDUSTRIAL EL POLVORIN, LA FUNDICIÓN.</t>
  </si>
  <si>
    <t>SAN JUAN ZITÁCUARO, LA LOMITA</t>
  </si>
  <si>
    <t>CONSTRUCCIÓN DE COLECTOR PARA CAPTACIÓN DE AGUA PLUVIAL</t>
  </si>
  <si>
    <t xml:space="preserve">SAN JUAN ZITÁCUARO, CALLE PRESA DE SAN ANTONIO PARTE ALTA </t>
  </si>
  <si>
    <t>ZIRÁHUATO DE LOS BERNAL, COL. NUEVA</t>
  </si>
  <si>
    <t>ZIRÁHUATO DE LOS BERNAL, COL. DEL VALLE</t>
  </si>
  <si>
    <t>ZIRÁHUATO DE LOS BERNAL, 2A. MZA.</t>
  </si>
  <si>
    <t>ZIRÁHUATO DE LOS BERNAL LAS PILAS AGUA NUEVA</t>
  </si>
  <si>
    <t>ED</t>
  </si>
  <si>
    <t>OBRA</t>
  </si>
  <si>
    <t>CRESCENCIO MORALES, LA CAÑADA</t>
  </si>
  <si>
    <t>CONSTRUCCIÓN DE COMEDOR EN ESC. PRIMARIA, LA CAÑADA</t>
  </si>
  <si>
    <t>SUBTOTAL EDUCACIÓN (COMEDORES)</t>
  </si>
  <si>
    <t>VIV</t>
  </si>
  <si>
    <t>ZITÁCUARO</t>
  </si>
  <si>
    <t>SUBTOTAL VIVIENDA</t>
  </si>
  <si>
    <t>DEPÓSITO</t>
  </si>
  <si>
    <t>SAL</t>
  </si>
  <si>
    <t>CONSTRUCCIÓN DE SALA DE ESPERA, SANITARIOS, ACCESO Y BARANDAL EN CLÍNICA</t>
  </si>
  <si>
    <t>ANEXO</t>
  </si>
  <si>
    <t>ACCIONES</t>
  </si>
  <si>
    <t>APUTZIO DE JUÁREZ, LA Y GRIEGA</t>
  </si>
  <si>
    <t>CONSTRUCCIÓN DE BARDA EN ESC. SEC. TEC. NO. 129</t>
  </si>
  <si>
    <t>MEJORAMIENTO DE ACCESO EN ESC. PREESCOLAR CONAFE</t>
  </si>
  <si>
    <t>COATEPEC DE MORELOS, LOS ZAPOTES</t>
  </si>
  <si>
    <t>CONSTRUCCIÓN DE AULA Y REHABILITACIÓN DE LOSAS</t>
  </si>
  <si>
    <t>CONSTRUCCION DE AULA Y MÓDULO DE SANITARIOS</t>
  </si>
  <si>
    <t>CRESCENCIO MORALES, 1A. MZA</t>
  </si>
  <si>
    <t>CRESCENCIO MORALES, MACHO DE AGUA</t>
  </si>
  <si>
    <t>CURUNGUEO, 1A. MZA.</t>
  </si>
  <si>
    <t>CONSTRUCCION DE CERCO PERIMETRAL Y SANITARIOS TELEBACHILLERATO NO. 210 16ETH0210H</t>
  </si>
  <si>
    <t>CONSTRUCCIÓN DE AULA EN JN. DE NIÑOS FED. "JAIME NUNO"</t>
  </si>
  <si>
    <t>IGNACIO LOPEZ RAYÓN, MESAS DE ENANDIO</t>
  </si>
  <si>
    <t>IGNACIO LOPEZ RAYÓN, COYOTA</t>
  </si>
  <si>
    <t>INSTALACIÓN ELÉCTRICA PARA TELEBACHILLERATO NO. 192</t>
  </si>
  <si>
    <t xml:space="preserve">MANZANILLOS </t>
  </si>
  <si>
    <t>CONSTRUCCIÓN DE AULA DE MEDIOS EN TELESEC. NO. 321F</t>
  </si>
  <si>
    <t>ARQ. HUGO RAYA</t>
  </si>
  <si>
    <t>CONSTRUCCIÓN DE BARDA PERIMETRAL Y TERMINACIÓN DE ACCESO EN ESC. SEC.  1A. ETAPA</t>
  </si>
  <si>
    <t>ZIRÁHUATO DE LOS BERNAL, 1A. MZA.</t>
  </si>
  <si>
    <t>SUBTOTAL EDUCACIÓN</t>
  </si>
  <si>
    <t>ESPECIAL</t>
  </si>
  <si>
    <t>CONSTRUCCIÓN DE PUENTE VEHICULAR</t>
  </si>
  <si>
    <t>CRESCENCIO MORALES,  1A. MZA EL RINCÓN</t>
  </si>
  <si>
    <t>CRESCENCIO MORALES, BOCA DE LA CAÑADA, 4A. MZA.</t>
  </si>
  <si>
    <t>GASTOS INDIRECTOS</t>
  </si>
  <si>
    <t>PROGRAMA OPERATIVO ANUAL DEL EJERCICIO 2017</t>
  </si>
  <si>
    <t>1.2. SANEAMIENTO</t>
  </si>
  <si>
    <t>PAVIMENTACIÓN DE CAMINO A BASE DE CONCRETO HIDRÁULICO 1A. ETAPA.</t>
  </si>
  <si>
    <t>APUTZIO DE JUÁREZ, LA TROJE, 7A. MZA.</t>
  </si>
  <si>
    <t>3.1. ESPACIOS PÚBLICOS</t>
  </si>
  <si>
    <t>3.2. PUENTES VEHICULARES</t>
  </si>
  <si>
    <t>PROGRAMA DE DESARROLLO SOCIAL COMUNITARIO (HABITAT - PREP)</t>
  </si>
  <si>
    <t>TECHO FINANCIERO (TESORERÍA)</t>
  </si>
  <si>
    <t>CONSTRUCCIÓN LINEA DE CONDUCCIÓN DE AGUA POTABLE DE 4" Y RED DE DISTRIBUCIÓN DE 2"</t>
  </si>
  <si>
    <t>NO. DE REGISTRO</t>
  </si>
  <si>
    <t>COATEPEC DE MORELOS, LA ENCARNACIÓN, 5A. MZA.</t>
  </si>
  <si>
    <t>PAVIMENTACIÓN DE CALLES A BASE DE CONCRETO HIDRÁULICO, 1A. ETAPA.</t>
  </si>
  <si>
    <t>COATEPEC DE MORELOS, NUEVO AMANECER</t>
  </si>
  <si>
    <t>M3</t>
  </si>
  <si>
    <t>CHICHIMEQUILLAS DE ESCOBEDO, SAN MIGUEL</t>
  </si>
  <si>
    <t>PAVIMENTACIÓN DE CAMINO A BASE DE AFALTO, 1A. ETAPA</t>
  </si>
  <si>
    <t>ARQ HUGO</t>
  </si>
  <si>
    <t>PAVIMENTACIÓN DE CALLE A BASE DE CONCRETO HIDRÁULICO, 1A. ETAPA.</t>
  </si>
  <si>
    <t>CRESCENCIO MORALES, EL RINCÓN, FRENTE ESC. PREPARATORIA CECYTEM</t>
  </si>
  <si>
    <t>CRESCENCIO MORALES, ESC. PREPARATORIA CECYTEM</t>
  </si>
  <si>
    <t>CRESCENCIO MORALES, 4TA. MZA. RIO GUADALUPE</t>
  </si>
  <si>
    <t>PAVIMENTACIÓN DE CAMINO A BASE DE CONCRETO HIDRÁULICO, 1A. ETAPA.</t>
  </si>
  <si>
    <t>CONSTRUCCIÓN DE ANDADOR PEATONAL, 1A. ETAPA</t>
  </si>
  <si>
    <t>PAVIMENTACIÓN DE CALLE "JUSTO SIERRA" A BASE DE CONCRETO HIDRÁULICO, 1A. ETAPA.</t>
  </si>
  <si>
    <t>REHABILITACIÓN DE MURO DE CONTENCIÓN EN CALLE "PASEO LA CAROLINA".</t>
  </si>
  <si>
    <t>CURUNGUEO, 1A. MZA</t>
  </si>
  <si>
    <t>CURUNGUEO, FRACC. MAGISTERIAL "ZITACUA"</t>
  </si>
  <si>
    <t>FRANCISCO SERRATO, 1A. MZA. SANTA MARÍA</t>
  </si>
  <si>
    <t>IGNACIO LÓPEZ RAYÓN,  MESAS DE ENANDIO</t>
  </si>
  <si>
    <t>MAGDALENO ESQUIVEL CORONA, MELISSA MEDRANO</t>
  </si>
  <si>
    <t>PAVIMENTACIÓN DE CALLE CDA. DE FRANCISCO LEMUS A BASE DE CONCRETO HIDRÁULICO, 1A. ETAPA.</t>
  </si>
  <si>
    <t>NICOLÁS ROMERO, DEL PUENTE AMARILLO RIO SAN ISIDRO AL VIVERO</t>
  </si>
  <si>
    <t>SAN FELIPE LOS ALZATI, 1A. MZA. EL CALVARIO</t>
  </si>
  <si>
    <t>PAVIMENTACIÓN DE CAMINO A BASE DE CONCRETO HIDRÁULICO Y DRENAJE, 1A. ETAPA.</t>
  </si>
  <si>
    <t>COMPROMISO</t>
  </si>
  <si>
    <t>SAN JUAN ZITÁCUARO, CALLE JUAN ESCUTIA, LA PALMA DE CEDANO</t>
  </si>
  <si>
    <t>SAN JUAN ZITÁCUARO, CALLE AGUSTIN MELGAR, LA PALMA DE CEDANO</t>
  </si>
  <si>
    <t>PAVIMENTACIÓN DE CALLES LAGO DE PATZCUARO  Y 1A. CDA.  DE PATZCUARO A BASE DE CONCRETO HIDRÁULICO, 1A. ETAPA.</t>
  </si>
  <si>
    <t>SAN JUAN ZITÁCUARO, COL. LOMAS DE ORIENTE</t>
  </si>
  <si>
    <t>SAN JUAN ZITÁCUARO, COL. LOMAS DE ORIENTE, ENTRE CALLES LAGO AZUL Y PRESA VALSEQUILLO</t>
  </si>
  <si>
    <t>PAVIMENTACIÓN DE CALLES EAUCALIPTO, EL SABINO Y SAUCE A BASE DE CONCRETO HIDRÁULICO, 1A. ETAPA.</t>
  </si>
  <si>
    <t>SAN JUAN ZITÁCUARO, LA MESA DEL SANTISIMO, LA PALMA DE CEDANO</t>
  </si>
  <si>
    <t>PAVIMENTACIÓN DE ANDADOR A BASE DE CONCRETO HIDRÁULICO.</t>
  </si>
  <si>
    <t xml:space="preserve">PAVIMENTACIÓN DE ANDADOR A BASE DE CONCRETO HIDRÁULICO. </t>
  </si>
  <si>
    <t>SAN JUAN ZITÁCUARO, LA MOJONERA, CAMINO A LA UNIDAD DEPORTIVA Y ENTRADA DE AV. DEL TRABAJO</t>
  </si>
  <si>
    <t>MIGUEL MEZA</t>
  </si>
  <si>
    <t>PAVIMENTACION DE CAMINO A BASE DE CONCRETO HIDRÁULICO, 2A ETAPA</t>
  </si>
  <si>
    <t>HEROICA ZITÁCUARO,  COL. HIDALGO, ENTRE PRIMO TAPIA Y MOCTEZUMA</t>
  </si>
  <si>
    <t>PAVIMENTACION DE CALLE ENSEÑANZA A BASE DE CONCRETO HIDRÁULICO, 1A. ETAPA</t>
  </si>
  <si>
    <t>HEROICA ZITÁCUARO,  FRACC. FUENTES DE LA ESTACIÓN</t>
  </si>
  <si>
    <t>PAVIMENTACION DE CALLE BEGONIA Y FCO. MONTES DE OCA A BASE DE CONCRETO HIDRÁULICO, 1A. ETAPA</t>
  </si>
  <si>
    <t>HEROICA ZITÁCUARO,  COL. EL MORAL</t>
  </si>
  <si>
    <t>PAVIMENTACIÓN DE CALLE BRADENBURGO, TRAMO: DE HIDALGO OTE. A RAFAEL LANDÍVAR, COL. FUENTES DE LA ESTACIÓN.</t>
  </si>
  <si>
    <t>PAVIMENTACION DE CALLE CONGRESO DE PURUARÁN A BASE DE CONCRETO HIDRÁULICO, 1A. ETAPA</t>
  </si>
  <si>
    <t>PAVIMENTACIÓN DE CALLE PUENTE LA PESCA A LA CLÍNICA, A BASE DE CONCRETO HIDRÁULICO</t>
  </si>
  <si>
    <t>EMILIANO ZAPATA, ENTRADA A LA FORRAJERA</t>
  </si>
  <si>
    <t>EMILIANO ZAPATA, OJO DE AGUA, PARQUE INDUSTRIAL.</t>
  </si>
  <si>
    <t>PAVIMENTACIÓN DE CAMINO AL PARQUE INDUSTRIAL A BASE DE CONCRETO HIDRÁULICO, 2A. ETAPA.</t>
  </si>
  <si>
    <t>PAVIMENTACIÓN DE CAMINO PRINCIPAL A BASE DE CONCRETO HIDRÁULICO, 1A. ETAPA.</t>
  </si>
  <si>
    <t>OCURIO, DE LA PLACA AL PUENTE</t>
  </si>
  <si>
    <t>CARPINTEROS, FRENTE A ESC. SECUNDARIA</t>
  </si>
  <si>
    <t>CONSTRUCICÓN DE ESTANCIA INFANTIL DE ZITÁCUARO.</t>
  </si>
  <si>
    <t>HEROICA ZITÁCUARO, FRACC. EL FRESNO III.</t>
  </si>
  <si>
    <t>OLLA</t>
  </si>
  <si>
    <t>PAVIMENTACIÓN DE CALLE A LA PRESA A BASE DE CONCRETO HIDRÁULICO, 1A. ETAPA.</t>
  </si>
  <si>
    <t>SAN FELIPE LOS ALZATI, EMILIANO ZAPATA, IGNACIO ZARAGOZA.</t>
  </si>
  <si>
    <t>PAVIMENTACIÓN DE CALLE 2A. PRIVADA DE LAGUNA DE CATEMACO  A BASE DE CONCRETO HIDRÁULICO, 1A. ETAPA.</t>
  </si>
  <si>
    <t>PAVIMENTACIÓN DE CAMINO  A BASE DE CONCRETO HIDRÁULICO, 1A. ETAPA.</t>
  </si>
  <si>
    <t>PROGRAMA OPERATIVO ANUAL DEL EJERCICIO FISCAL 2017</t>
  </si>
  <si>
    <t>MIN. EL 70% DEL FISMDF</t>
  </si>
  <si>
    <t>LA COMUNIDAD (0103)</t>
  </si>
  <si>
    <t>SILVA DE ARRIBA (EL CHORRITO) (0055)</t>
  </si>
  <si>
    <t>SILVA DE ABAJO (0054)</t>
  </si>
  <si>
    <t>SEIS PALOS (QUINTA MANZANA DE SAN MIGUEL) (0053)</t>
  </si>
  <si>
    <t xml:space="preserve"> EL ESPINAL (LOS ESPINALES) (0223)</t>
  </si>
  <si>
    <t>BAJO</t>
  </si>
  <si>
    <t>LOS ZAPOTES (PUERTO LOS ZAPOTES) (0059)</t>
  </si>
  <si>
    <t>CAMÉMBARO (0006)</t>
  </si>
  <si>
    <t>RÍO DE GUADALUPE (CUARTA MANZANA DE CRESCENCIO MORALES)
(0092)</t>
  </si>
  <si>
    <t>ALTO</t>
  </si>
  <si>
    <t>DONACIANO OJEDA (PRIMERA Y SEGUNDA MANZANA SAN FRANCISCO) (0019)</t>
  </si>
  <si>
    <t>PUENTECILLAS
(TERCERA MANZANA DE
DONACIANO OJEDA)
CURVAS DEL (0142)</t>
  </si>
  <si>
    <t>FRANCISCO SERRATO
(SAN BARTOLO) (0023)</t>
  </si>
  <si>
    <t>HEROICA ZITÁCUARO (0001) - ( AGEB 0332) ZAP</t>
  </si>
  <si>
    <t>HEROICA ZITÁCUARO (0001) - ( AGEB 0385) ZAP</t>
  </si>
  <si>
    <t xml:space="preserve">HEROICA ZITÁCUARO (0001) - ( AGEB 0192) </t>
  </si>
  <si>
    <t>RINCÓN DE NICOLÁS ROMERO (CEDROS TERCERA MANZANA) (0082) - (AGEB  0440) ZAP</t>
  </si>
  <si>
    <t>HEROICA ZITÁCUARO (0001) - (AGEB 0328) ZAP</t>
  </si>
  <si>
    <t>HEROICA ZITÁCUARO (0001) - ( AGEB 0328) ZAP</t>
  </si>
  <si>
    <t>TIMBINEO LOS CONTRERAS  (0011)</t>
  </si>
  <si>
    <t>LAS PILITAS (0181)</t>
  </si>
  <si>
    <t>ARMADILLOS (TERCERA MANZANA DE TIMBINEO)  (0085)</t>
  </si>
  <si>
    <t>ZIRÁHUATO DE LOS BERNAL (0060)</t>
  </si>
  <si>
    <t>LA MESA  (0135)</t>
  </si>
  <si>
    <t>PROGRAMA DE ALMACENAMIENTO DE AGUA (DESARROLLO RURAL)</t>
  </si>
  <si>
    <t>MUY BAJO</t>
  </si>
  <si>
    <t>LA ANGOSTURA (LA VUELTA) (0186)</t>
  </si>
  <si>
    <t>SAN MIGUEL
CHICHIMEQUILLAS
(0215)</t>
  </si>
  <si>
    <t>COATEPEC DE MORELOS, 1A Y 2A. CDA DE PAÑOLANDAS, LA ENCARNACIÓN.</t>
  </si>
  <si>
    <t>LA ENCARNACIÓN                     (0021)</t>
  </si>
  <si>
    <t>LA GARITA DE COATEPEC (0025)</t>
  </si>
  <si>
    <t>HEROICA ZITÁCUARO (0001) - ( AGEB 0347) ZAP</t>
  </si>
  <si>
    <t>VALLE VERDE (0158)</t>
  </si>
  <si>
    <t>SAN FRANCISCO CURUNGUEO (0015)</t>
  </si>
  <si>
    <t>HEROICA ZITÁCUARO (0001) - ( AGEB 021A) ZAP</t>
  </si>
  <si>
    <t>CRESCENCIO MORALES
(SAN MATEO) (0014)</t>
  </si>
  <si>
    <t>EL AGUACATE
(0002)</t>
  </si>
  <si>
    <t>HEROICA ZITÁCUARO (0001) - ( AGEB 0224) ZAP</t>
  </si>
  <si>
    <t>HEROICA ZITÁCUARO (0001) - ( AGEB 0101)</t>
  </si>
  <si>
    <t>RINCÓN DE NICOLÁS ROMERO (CEDROS TERCERA MANZANA) (0082) - (AGEB  0455) ZAP</t>
  </si>
  <si>
    <t>SAN FELIPE LOS ALZATI, (COLONIA NUEVA)  (0052)</t>
  </si>
  <si>
    <t>LA MESA (LA MESA DE CEDANO) (0136)</t>
  </si>
  <si>
    <t>SAN JUAN ZITÁCUARO, LA MESITA DE PUEBLO NUEVO</t>
  </si>
  <si>
    <t>LA FUNDICIÓN (QUINTA MANZANA) (0024)</t>
  </si>
  <si>
    <t>AGUA NUEVA (0114)</t>
  </si>
  <si>
    <t>BOCA DE LA CAÑADA (CUARTA MANZANA DE CRESCENCIO MORALES)
(0070)</t>
  </si>
  <si>
    <t>FRANCISCO SERRATO, 1A. MZA.</t>
  </si>
  <si>
    <t>LA Y GRIEGA   (0081)</t>
  </si>
  <si>
    <t>CRESCENCIO MORALES, EL TIGRE</t>
  </si>
  <si>
    <t>FRANCISCO SERRATO, 1A. MZA</t>
  </si>
  <si>
    <t>HEROICA ZITÁCUARO (0001) - ( AGEB 0262) ZAP</t>
  </si>
  <si>
    <t>MESAS DE ENANDIO (CUARTA MANZANA 0035)</t>
  </si>
  <si>
    <t>IGNACIO LÓPEZ RAYÓN
(COYOTA PRIMERA MANZANA) (0013)</t>
  </si>
  <si>
    <t>MANZANILLOS (PRIMERA MANZANA) (0033)</t>
  </si>
  <si>
    <t>HEROICA ZITÁCUARO (0001) - (AGEB 0332) ZAP</t>
  </si>
  <si>
    <t>HEROICA ZITÁCUARO (0001) - (AGEB 0224) ZAP</t>
  </si>
  <si>
    <t>MACHO DE AGUA (QUINTA MANZANA DE CRESCENCIO MORALES) (0031)</t>
  </si>
  <si>
    <t>VALLE VERDE     (0158)</t>
  </si>
  <si>
    <t>RINCÓN DE NICOLÁS ROMERO (CEDROS TERCERA MANZANA) (0082) - (AGEB  0436) ZAP</t>
  </si>
  <si>
    <t>LA MOJONERA (0154)</t>
  </si>
  <si>
    <t>HEROICA ZITÁCUARO (0001) - ( AGEB 0258)  ZAP</t>
  </si>
  <si>
    <t>HEROICA ZITÁCUARO,  COL. JOSÉ MARÍA MORELOS</t>
  </si>
  <si>
    <t>HEROICA ZITÁCUARO (0001) - ( AGEB 0332)  ZAP</t>
  </si>
  <si>
    <t>COLONIA EMILIANO ZAPATA (SAN JUAN ZITÁCUARO) (0020)</t>
  </si>
  <si>
    <t>OCURIO
(0039)</t>
  </si>
  <si>
    <t>CARPINTEROS
(0007)</t>
  </si>
  <si>
    <t>HEROICA ZITÁCUARO (0001) - ( AGEB 0239)  ZAP</t>
  </si>
  <si>
    <t>CRESCENCIO MORALES (SAN MATEO) (0014)</t>
  </si>
  <si>
    <t>HEROICA ZITÁCUARO (0001) - ( AGEB 0262)  ZAP</t>
  </si>
  <si>
    <t>HEROICA ZITÁCUARO,  AV. REVOLUCIÓN, COL. FLOR DE LIZ</t>
  </si>
  <si>
    <t>NO APLICA</t>
  </si>
  <si>
    <t xml:space="preserve">HEROICA ZITÁCUARO (0001) - (AGEB 0277) </t>
  </si>
  <si>
    <t>EL TIGRE (SEGUNDA MANZANA DE CRESCENCIO MORALES)</t>
  </si>
  <si>
    <t>1.5. SALUD</t>
  </si>
  <si>
    <t>2.1. EDUCACIÓN</t>
  </si>
  <si>
    <t>APORTACIÓN DE BENEFICIARIOS</t>
  </si>
  <si>
    <t>AYS-501-2017-001</t>
  </si>
  <si>
    <t>AYS-501-2017-002</t>
  </si>
  <si>
    <t>AYS-501-2017-003</t>
  </si>
  <si>
    <t>AYS-501-2017-004</t>
  </si>
  <si>
    <t>AYS-501-2017-005</t>
  </si>
  <si>
    <t>AYS-501-2017-006</t>
  </si>
  <si>
    <t>AYS-501-2017-007</t>
  </si>
  <si>
    <t>AYS-501-2017-008</t>
  </si>
  <si>
    <t>AYS-501-2017-009</t>
  </si>
  <si>
    <t>AYS-501-2017-010</t>
  </si>
  <si>
    <t>AYS-501-2017-011</t>
  </si>
  <si>
    <t>AYS-501-2017-012</t>
  </si>
  <si>
    <t>AYS-501-2017-013</t>
  </si>
  <si>
    <t>AYS-501-2017-014</t>
  </si>
  <si>
    <t>AYS-501-2017-015</t>
  </si>
  <si>
    <t>AYS-501-2017-018</t>
  </si>
  <si>
    <t>AYS-501-2017-019</t>
  </si>
  <si>
    <t>AYS-501-2017-020</t>
  </si>
  <si>
    <t>AYS-501-2017-022</t>
  </si>
  <si>
    <t>AYS-501-2017-023</t>
  </si>
  <si>
    <t>AYS-501-2017-024</t>
  </si>
  <si>
    <t>AYS-501-2017-025</t>
  </si>
  <si>
    <t>AYS-501-2017-026</t>
  </si>
  <si>
    <t>AYS-501-2017-027</t>
  </si>
  <si>
    <t>AYS-501-2017-028</t>
  </si>
  <si>
    <t>AYS-501-2017-029</t>
  </si>
  <si>
    <t>AYS-501-2017-030</t>
  </si>
  <si>
    <t>AYS-501-2017-031</t>
  </si>
  <si>
    <t>AYS-501-2017-032</t>
  </si>
  <si>
    <t>AYS-501-2017-033</t>
  </si>
  <si>
    <t>AYS-501-2017-034</t>
  </si>
  <si>
    <t>AYS-501-2017-035</t>
  </si>
  <si>
    <t>AYS-501-2017-036</t>
  </si>
  <si>
    <t>AYS-501-2017-038</t>
  </si>
  <si>
    <t>AYS-501-2017-039</t>
  </si>
  <si>
    <t>AYS-501-2017-040</t>
  </si>
  <si>
    <t>AYS-501-2017-041</t>
  </si>
  <si>
    <t>AYS-501-2017-042</t>
  </si>
  <si>
    <t>AYS-501-2017-043</t>
  </si>
  <si>
    <t>AYS-501-2017-044</t>
  </si>
  <si>
    <t>AYS-501-2017-045</t>
  </si>
  <si>
    <t>AYS-501-2017-046</t>
  </si>
  <si>
    <t>AYS-501-2017-047</t>
  </si>
  <si>
    <t>AYS-501-2017-048</t>
  </si>
  <si>
    <t>AYS-501-2017-049</t>
  </si>
  <si>
    <t>AYS-501-2017-050</t>
  </si>
  <si>
    <t>AYS-501-2017-051</t>
  </si>
  <si>
    <t>AYS-501-2017-052</t>
  </si>
  <si>
    <t>AYS-501-2017-053</t>
  </si>
  <si>
    <t>AYS-501-2017-054</t>
  </si>
  <si>
    <t>AYS-501-2017-055</t>
  </si>
  <si>
    <t>AYS-501-2017-056</t>
  </si>
  <si>
    <t>AYS-501-2017-057</t>
  </si>
  <si>
    <t>AYS-501-2017-058</t>
  </si>
  <si>
    <t>AYS-501-2017-059</t>
  </si>
  <si>
    <t>AYS-501-2017-060</t>
  </si>
  <si>
    <t>AYS-501-2017-061</t>
  </si>
  <si>
    <t>AYS-501-2017-062</t>
  </si>
  <si>
    <t>AYS-501-2017-063</t>
  </si>
  <si>
    <t>AYS-501-2017-064</t>
  </si>
  <si>
    <t>AYS-501-2017-065</t>
  </si>
  <si>
    <t>AYS-501-2017-066</t>
  </si>
  <si>
    <t>AYS-501-2017-067</t>
  </si>
  <si>
    <t>AYS-501-2017-068</t>
  </si>
  <si>
    <t>AYS-501-2017-070</t>
  </si>
  <si>
    <t>AYS-501-2017-071</t>
  </si>
  <si>
    <t>AYS-501-2017-072</t>
  </si>
  <si>
    <t>AYS-501-2017-073</t>
  </si>
  <si>
    <t>AYS-501-2017-074</t>
  </si>
  <si>
    <t>AYS-501-2017-076</t>
  </si>
  <si>
    <t>AYS-501-2017-078</t>
  </si>
  <si>
    <t>AYS-501-2017-077</t>
  </si>
  <si>
    <t>AYS-501-2017-079</t>
  </si>
  <si>
    <t>AYS-501-2017-080</t>
  </si>
  <si>
    <t>AYS-501-2017-081</t>
  </si>
  <si>
    <t>AYS-501-2017-082</t>
  </si>
  <si>
    <t>AYS-501-2017-083</t>
  </si>
  <si>
    <t>AYS-501-2017-084</t>
  </si>
  <si>
    <t>AYS-501-2017-085</t>
  </si>
  <si>
    <t>AYS-501-2017-086</t>
  </si>
  <si>
    <t>AYS-501-2017-087</t>
  </si>
  <si>
    <t>AYS-501-2017-088</t>
  </si>
  <si>
    <t>LA MESITA DE PUEBLO NUEVO,  (la lomita)</t>
  </si>
  <si>
    <t>715 127 51 02 / 715 123 07 78</t>
  </si>
  <si>
    <t>DAVID CHAVEZ G., SANTOS REYES C.  / josue chavez garcía)</t>
  </si>
  <si>
    <t>ESC. INICIAL 16FE10338S</t>
  </si>
  <si>
    <t>ED-501-2017-095</t>
  </si>
  <si>
    <t>SAL-501-2017-089</t>
  </si>
  <si>
    <t>SAL-501-2017-090</t>
  </si>
  <si>
    <t>ED-501-2017-096</t>
  </si>
  <si>
    <t>ED-501-2017-097</t>
  </si>
  <si>
    <t>ED-501-2017-099</t>
  </si>
  <si>
    <t>ED-501-2017-100</t>
  </si>
  <si>
    <t>ED-501-2017-103</t>
  </si>
  <si>
    <t>ED-501-2017-104</t>
  </si>
  <si>
    <t>ED-501-2017-108</t>
  </si>
  <si>
    <t>ED-501-2017-109</t>
  </si>
  <si>
    <t>ED-501-2017-110</t>
  </si>
  <si>
    <t>ED-501-2017-111</t>
  </si>
  <si>
    <t>ED-501-2017-115</t>
  </si>
  <si>
    <t>ED-501-2017-116</t>
  </si>
  <si>
    <t>ED-501-2017-118</t>
  </si>
  <si>
    <t>ED-501-2017-127</t>
  </si>
  <si>
    <t>ED-501-2017-129</t>
  </si>
  <si>
    <t>URB-501-2017-152</t>
  </si>
  <si>
    <t>URB-501-2017-168</t>
  </si>
  <si>
    <t>URB-503-2017-131</t>
  </si>
  <si>
    <t>URB-602-2017-132</t>
  </si>
  <si>
    <t>URB-501-2017-169</t>
  </si>
  <si>
    <t>URB-501-2017-167</t>
  </si>
  <si>
    <t>URB-501-2017-133</t>
  </si>
  <si>
    <t>URB-602-2017-134</t>
  </si>
  <si>
    <t>URB-602-2017-153</t>
  </si>
  <si>
    <t>URB-503-2017-135</t>
  </si>
  <si>
    <t>URB-602-2017-154</t>
  </si>
  <si>
    <t>URB-602-2017-136</t>
  </si>
  <si>
    <t>URB-501-2017-170</t>
  </si>
  <si>
    <t>URB-602-2017-138</t>
  </si>
  <si>
    <t>URB-602-2017-139</t>
  </si>
  <si>
    <t>URB-501-2017-171</t>
  </si>
  <si>
    <t>URB-501-2017-155</t>
  </si>
  <si>
    <t>URB-602-2017-156</t>
  </si>
  <si>
    <t>URB-602-2017-140</t>
  </si>
  <si>
    <t>URB-602-2017-157</t>
  </si>
  <si>
    <t>URB-602-2017-160</t>
  </si>
  <si>
    <t>URB-503-2017-141</t>
  </si>
  <si>
    <t>URB-503-2017-143</t>
  </si>
  <si>
    <t>URB-503-2017-144</t>
  </si>
  <si>
    <t>URB-503-2017-145</t>
  </si>
  <si>
    <t>URB-503-2017-146</t>
  </si>
  <si>
    <t>URB-501-2017-161</t>
  </si>
  <si>
    <t>URB-503-2017-147</t>
  </si>
  <si>
    <t>URB-503-2017-150</t>
  </si>
  <si>
    <t>URB-503-2017-151</t>
  </si>
  <si>
    <t>URB-503-2017-162</t>
  </si>
  <si>
    <t>URB-503-2017-164</t>
  </si>
  <si>
    <t>URB-503-2017-165</t>
  </si>
  <si>
    <t>URB-503-2017-166</t>
  </si>
  <si>
    <t>URB-602-2017-186</t>
  </si>
  <si>
    <t>URB-503-2017-187</t>
  </si>
  <si>
    <t>URB-503-2017-188</t>
  </si>
  <si>
    <t>URB-503-2017-189</t>
  </si>
  <si>
    <t>GI-501-2017-191</t>
  </si>
  <si>
    <t>DI-501-2017-192</t>
  </si>
  <si>
    <t>DS-503-2017-193</t>
  </si>
  <si>
    <t>715 105 60 57</t>
  </si>
  <si>
    <t>EFRAIN GONZALEZ GARCIA/  Salvador Garcia</t>
  </si>
  <si>
    <t>SRA. ALBERTA SANCHEZ HDZ / GUADALUPE DOMINGUEZ MUÑOZ /JESUS MERCADO ARCHUNDIA</t>
  </si>
  <si>
    <t>715 173 04 59 / 715 152 4869</t>
  </si>
  <si>
    <t>ESC. JARDIN DE NIÑOS  JOSE SIXTO VERDUZCO</t>
  </si>
  <si>
    <t>LIC. FRANCISCO RMAN HDZ REYES</t>
  </si>
  <si>
    <t>AMPLIACIÓN DE AULA EN  PRESCOLAR COMUNITARIO "BENITO JUAREZ".</t>
  </si>
  <si>
    <t>Agustín Ramírez Ramírez / ORTENCIA RUIZ MERCADO</t>
  </si>
  <si>
    <t>CASA 156 7042 /</t>
  </si>
  <si>
    <t>ANEXO PROGRAMÁTICO DE OBRAS (MODIFICATORIO 1)</t>
  </si>
  <si>
    <t>SUBTOTAL G.I. Y PRODIMDF</t>
  </si>
  <si>
    <t>TOTAL OBRA COMPLEMENTARIA</t>
  </si>
  <si>
    <t>SUBTOTAL ESPACIOS PÚBLICOS</t>
  </si>
  <si>
    <t>SUBTOTAL PUENTES</t>
  </si>
  <si>
    <t>3.2.  PUENTES</t>
  </si>
  <si>
    <t>TOTAL FISMDF</t>
  </si>
  <si>
    <t>HASTA EL 30% ($29,056,584.90) DEL FISMDF</t>
  </si>
  <si>
    <t>HASTA EL 15% ($14,528,292.45) DEL FISMDF</t>
  </si>
  <si>
    <t>2.2. URBANIZACIÓN (PAVIMENTOS Y CAMINOS RURALES)</t>
  </si>
  <si>
    <t>2.3. URBANIZACIÓN (CAMINOS SACACOSECHAS, ALUMBRADO, ETC)</t>
  </si>
  <si>
    <t>APUTZIO DE JUÁREZ, 3A. MZA., LA GUITARRITA.</t>
  </si>
  <si>
    <t>ING. VERA /ARQ. HUGO</t>
  </si>
  <si>
    <t>ING. A. VERA /ARQ. J. HUGO</t>
  </si>
  <si>
    <t>REHABILITACIÓN DE ESCUELA "IGNACIO LÓPEZ RAYÓN"</t>
  </si>
  <si>
    <t>CONSTRUCCIÓN DE AULA Y REHABILITACIÓN DE SANITARIOS, ESC. PRIM. "LÁZARO CÁRDENAS"</t>
  </si>
  <si>
    <t>LA PERA (LA MORA DEL AGUACATE) (0116)</t>
  </si>
  <si>
    <t>LA GUITARRITA (0095)</t>
  </si>
  <si>
    <t>LA MESA CHIQUITA (LA MESITA CHIQUITA) (0084</t>
  </si>
  <si>
    <t>APUTZIO DE JUÁREZ, 5A. MZA. LA COMUNIDAD, MESA CHIQUITA.</t>
  </si>
  <si>
    <t>APUTZIO DE JUÁREZ, 7A. MZA. LA PERA.</t>
  </si>
  <si>
    <t>LA PERA (LA MORA EL AGUACATE) (0116)</t>
  </si>
  <si>
    <t>LINDA VISTA (EL BOSQUE) (0080)</t>
  </si>
  <si>
    <t>2.2. URBANIZACIÓN MUNICIPAL / VIALIDADES (CALLES Y CAMINOS)</t>
  </si>
  <si>
    <t>ADMINISTRACION DIRECTA</t>
  </si>
  <si>
    <t xml:space="preserve">AURELIO GARCÍA GARCÍA /  SRA. YOLANDA QUEVEDO VAZQUEZ </t>
  </si>
  <si>
    <t>ENC. DEL ORDEN : FLORENTINA MARIN  DE LA CRUZ 7151393409 / 715 163 00 73</t>
  </si>
  <si>
    <t>HEROICA ZITÁCUARO, COL. POETAS</t>
  </si>
  <si>
    <t>715 112 36 53</t>
  </si>
  <si>
    <t>3A, MZA CRESCENCIO M</t>
  </si>
  <si>
    <t>STD</t>
  </si>
  <si>
    <t>716 - 121 - 03 -96</t>
  </si>
  <si>
    <t>PROGRAMA UNIDADES BÁSICAS DE VIVIENDA, PROGRAMA DE AHORRO Y SUBSIDIO "VIVIENDA URBANA Y/O VIVIENDA DIGNA</t>
  </si>
  <si>
    <t>PROGRAMA UNIDAD BÁSICA DE VIVIENDA, VERTIENTE MEJORAMIENTO DE VIVIENDA "PROVIVAH"</t>
  </si>
  <si>
    <t>ok</t>
  </si>
  <si>
    <t>CONSTRUCCION DELINEA DE CONDUCCIÓN DE AGUA POTABLE</t>
  </si>
  <si>
    <t>CHICHIMEQUILLAS DE ESCOBEDO, 3A. MZA LA LOMA.</t>
  </si>
  <si>
    <t>COATEPEC DE MORELOS, 3A. MZA. MELCHOR OCAMPO</t>
  </si>
  <si>
    <t>MARTIN BARCENAS (ENC. DEL ORDEN)</t>
  </si>
  <si>
    <t>REHABILITACIÓN DE, DRENAJE SANITARIO, PLUVIAL Y RED DE AGUA POTABLE.</t>
  </si>
  <si>
    <t>NICOLÁS ROMERO , 4A. MZA.</t>
  </si>
  <si>
    <t>HILARIO</t>
  </si>
  <si>
    <t>RAYMUNDO</t>
  </si>
  <si>
    <t>CONSTRUCCIÓN DE SIFÓN PARA  LINEA DE CONDUCCION DE AGUA POTABLE</t>
  </si>
  <si>
    <t>SAN JUAN ZITÁCUARO, LIBRAM FCO. J. MUJICA DEL MIRADOR A LA MOJONERA</t>
  </si>
  <si>
    <t>ACTUALIZACIÓN DEL REGLAMENTO DE CONSTRUCCIONES PARA EL MUNICIPIO DE ZITÁCUARO</t>
  </si>
  <si>
    <t>ELABORACIÓN DEL REGLAMENTO DE ANUNCIOS PUBLICITARIOS Y ENSERES EN VÍA PUBLICA  PARA EL MUNICIPIO DE ZITÁCUARO</t>
  </si>
  <si>
    <t>REUBICACIÓN DE RED DE AGUA POTABLE, DESCARGAS Y ACOMETIDAS DOMICILIARIAS</t>
  </si>
  <si>
    <t>CONSTRUCCION DE COLECTOR DE AGUA PLUVIAL</t>
  </si>
  <si>
    <t>CONSTRUCCIÓN DE CALLE INTEGRAL GRAL. PUEBLITA SUR (2A. ETAPA)</t>
  </si>
  <si>
    <t>HEROICA ZITÁCUARO,  LIBRAMIENTO FRANCISCO J. MUJICA</t>
  </si>
  <si>
    <t>CONSTRUCCIÓN DE DRENAJE SANITARIO 1A. ETAPA</t>
  </si>
  <si>
    <t>SAN JUAN ZITÁCUARO, CALLE FRANCISCO I. MADERO, COL. EL ESCOBAL.</t>
  </si>
  <si>
    <t>AMPLIACIÓN DE RED ELECTRICA</t>
  </si>
  <si>
    <t>CONSTRUCCIÓN DE DRENAJE PLUVIAL LOS EUCALIPTOS</t>
  </si>
  <si>
    <t>SAN JUAN ZITÁCUARO, MESA DE CEDANO, 3A. MZA</t>
  </si>
  <si>
    <t>CONSTRUCCIÓN DE LINEA DE CONDUCCIÓN DE AGUA POTABLE (2A. ETAPA)</t>
  </si>
  <si>
    <t>SAN JUAN ZITÁCUARO, 1A. MZA. PALMA DE CEDANO</t>
  </si>
  <si>
    <t>CONSTRUCIÓN DE AULA Y CERCO PERIMETRAL EN ESC. TELEBACHILLERATO LA PALMA</t>
  </si>
  <si>
    <t>FRANCISCO SERRATO, 3A. MZA. LA CAPILLA</t>
  </si>
  <si>
    <t>CONSTRUCCIÓN DE 2 AULAS EN ESC. PRIMARIA "24 DE FEBRERO"</t>
  </si>
  <si>
    <t>ANDRES REBOLLAR</t>
  </si>
  <si>
    <t>CURUNGUEO, LOMA BONITA,  4A. MZA.</t>
  </si>
  <si>
    <t>CONSTRUCCIÓN DE TANQUE DE ALMACENAMIENTO DE AGUA POTABLE Y RED DE DISTRIBUCIÓN</t>
  </si>
  <si>
    <t>CURUNGUEO, LOMA LARGA, 4A. MZA.</t>
  </si>
  <si>
    <t>ZIRAHUATO DE LOS BERNAL, OJO DE AGUA, 3A. MZA.</t>
  </si>
  <si>
    <t>CONSTRUCCION DE TANQUE DE ALMACENAMIENTO DE AGUA POTABLE</t>
  </si>
  <si>
    <t>ZIRÁHUATO DE LOS BERNAL, LA ESTACIÓN, 2A. MZA.</t>
  </si>
  <si>
    <t>REHABILITACIÓN DE DRENAJE SANITARIO, 1A. ETAPA</t>
  </si>
  <si>
    <t>ZIRÁHUATO DE LOS BERNAL, PUENTECILLAS, 3A. MZA.</t>
  </si>
  <si>
    <t>NICOLÁS ROMERO 3A. MZA. LA PERA.</t>
  </si>
  <si>
    <t>HEROICA ZITÁCUARO, MANGA DE CLAVO</t>
  </si>
  <si>
    <t xml:space="preserve">CONSTRUCCIÓN DE MURO DE CONTENCIÓN </t>
  </si>
  <si>
    <t>TERMINACIÓN DE JARDÍN DE NIÑOS MONTES DE OCA</t>
  </si>
  <si>
    <t>EL AGUACATE, DE LA COMPUERTA AL POZO NUEVO.</t>
  </si>
  <si>
    <t>SAN FELIPE LOS ALZATI, COL. NUEVA</t>
  </si>
  <si>
    <t>CONSTRUCCIÓN DE OLLA DE ALMACENAMIENTO DE AGUA</t>
  </si>
  <si>
    <t>CONSTRUCCIÓN DE ALUMBRADO PUBLICO EN ANDADOR PEATONAL Y CICLOVIA</t>
  </si>
  <si>
    <t>DONACIANO OJEDA,  4A. MZA</t>
  </si>
  <si>
    <t>CONSTRUCCIÓN DE AULA Y MÓDULO DE SANITARIOS, ESC. PRIMARIA</t>
  </si>
  <si>
    <t>CONSTRUCCIÓN DE CALLE INTEGRAL JUAN DE DIOS PEZA SUR (2A. ETAPA)</t>
  </si>
  <si>
    <t xml:space="preserve">TERMINACIÓN DE ANDADOR PEATONAL </t>
  </si>
  <si>
    <t>REHABILITACIÓN DE RED DRENAJE SANITARIO, PLUVIAL Y RED DE AGUA POTABLE.</t>
  </si>
  <si>
    <t>CHICHIMEQUILLAS DE ESCOBEDO, 1A. MZA. EL CORRAL</t>
  </si>
  <si>
    <t>CONSTRUCCIÓN DE AULA, SANITARIOS Y CERCADO PERIMETRAL, TELEBACHILLERATO</t>
  </si>
  <si>
    <t>JUAN CORTES</t>
  </si>
  <si>
    <t>PROGRAMA DE SEÑALETICA  EN ZITÁCUARO</t>
  </si>
  <si>
    <t>PROGRAMA DE ALUMBRADO PÚBLICO EN LAS TENENCIAS.</t>
  </si>
  <si>
    <t>AMPLIACIÓN DE RED ELECTRICA DE MEDIA Y BAJA TENSIÓN</t>
  </si>
  <si>
    <t>DONACIANO OJEDA, 1A. MZA., COL. BUENA VISTA.</t>
  </si>
  <si>
    <t>FRANCSICO SERRATO, 1A. MZA. EL POCITO</t>
  </si>
  <si>
    <t>FRANCISCO SERRATO (SAN BARTOLO)) (0023)</t>
  </si>
  <si>
    <t>CURUNGUEO 1A. MZA. EL SABINAL.</t>
  </si>
  <si>
    <t>NICOLÁS ROMERO 2A. MZA. PIEDRA ANCHA (PEJO)</t>
  </si>
  <si>
    <t>RINCÓN DE NICOLÁS ROMERO (CEDROS TERCERA MANZANA) (0082)</t>
  </si>
  <si>
    <t>EL AGUACATE (0002)</t>
  </si>
  <si>
    <t>EL AGUACATE 1A. MZA DEL PARAJE A LA COMPUERTA</t>
  </si>
  <si>
    <t>CRESCENCIO MORALES MACHO DE AGUA, RÍO FRIO</t>
  </si>
  <si>
    <t>MACHO DE AGUA (QUINTA MANZANA DE CRESCENCIO MORALES)</t>
  </si>
  <si>
    <t>LA LOMA (TERCERA MANZANA DE SAN MIGUEL) (0132)</t>
  </si>
  <si>
    <t>LOMA LARGA (0029)</t>
  </si>
  <si>
    <t>MESA DE LOMA LARGA (LOMA BONITA) (0169)</t>
  </si>
  <si>
    <t>EL CAPULÍN (0175)</t>
  </si>
  <si>
    <t xml:space="preserve">FRANCISCO SERRATO, EL MODROÑO, 1A MZA. </t>
  </si>
  <si>
    <t>HEROICA ZITÁCUARO (0001) - (AGEB 0188) ZAP</t>
  </si>
  <si>
    <t>HEROICA ZITÁCUARO (0001) - (AGEB 0385) ZAP</t>
  </si>
  <si>
    <t>HEROICA ZITÁCUARO (0001) - (AGEB 0239)</t>
  </si>
  <si>
    <t>OJO DE AGUA (TERCERA MANZANA DE ZIRÁHUATO) (0180)</t>
  </si>
  <si>
    <t>HEROICA ZITÁCUARO (0001) - ( AGEB 03284) ZAP</t>
  </si>
  <si>
    <t>PUENTECILLAS (TERCERA MANZANA DE ZIRÁHUATO)</t>
  </si>
  <si>
    <t>SAN MIGUEL CHICHIMEQUILLAS (0215)</t>
  </si>
  <si>
    <t>CHIMUSDÁ (CUARTA MANZANA DE DONACIANO OJEDA) (0017)</t>
  </si>
  <si>
    <t>HEROICA ZITÁCUARO (0001) - (AGEB 0328)</t>
  </si>
  <si>
    <t>HEROICA ZITÁCUARO (0001) - ( AGEB 0328)  ZAP</t>
  </si>
  <si>
    <t>HEROICA ZITÁCUARO (0001) - ( AGEB 0192)  ZAP</t>
  </si>
  <si>
    <t>HEROICA ZITÁCUARO (0001) - ( AGEB 0224)  ZAP</t>
  </si>
  <si>
    <t>COORDENADAS</t>
  </si>
  <si>
    <t>AYS-501-2017-016</t>
  </si>
  <si>
    <t>AYS-501-2017-017</t>
  </si>
  <si>
    <t>AYS-501-2017-021</t>
  </si>
  <si>
    <t>AYS-501-2017-069</t>
  </si>
  <si>
    <t>AYS-501-2017-075</t>
  </si>
  <si>
    <t>AYS-501-2017-091</t>
  </si>
  <si>
    <t>AYS-501-2017-092</t>
  </si>
  <si>
    <t>AYS-501-2017-093</t>
  </si>
  <si>
    <t>AYS-501-2017-094</t>
  </si>
  <si>
    <t>AYS-501-2017-098</t>
  </si>
  <si>
    <t>AYS-501-2017-101</t>
  </si>
  <si>
    <t>AYS-501-2017-102</t>
  </si>
  <si>
    <t>VIV-501-2017-107</t>
  </si>
  <si>
    <t>VIV-501-2017-113</t>
  </si>
  <si>
    <t>VIV-501-2017-114</t>
  </si>
  <si>
    <t>VIV-501-2017-117</t>
  </si>
  <si>
    <t>VIV-501-2017-119</t>
  </si>
  <si>
    <t>VIV-501-2017-120</t>
  </si>
  <si>
    <t>VIV-501-2017-124</t>
  </si>
  <si>
    <t>ED-501-2017-125</t>
  </si>
  <si>
    <t>ED-501-2017-126</t>
  </si>
  <si>
    <t>ED-501-2017-158</t>
  </si>
  <si>
    <t>AMPLIACIÓN DE RED ELECTRICA DE MEDIA Y BAJA TENSIÓN, 1A. ETAPA</t>
  </si>
  <si>
    <t>NICOLÁS ROMERO 3A. MZA. LA PACHUCA</t>
  </si>
  <si>
    <t>INSTALACIÓN DE RED  DE ENERGÍA ELECTRICA DE  BAJA TENSIÓN</t>
  </si>
  <si>
    <t>ZIRÁHUATO DE LOS BERNAL, 2A. MZA. LA ESTACIÓN</t>
  </si>
  <si>
    <t>PAVIMENTACIÓN DE CAMINO, 1A. ETAPA</t>
  </si>
  <si>
    <t xml:space="preserve">PAVIMENTACIÓN DE CAMINO, 1A. ETAPA </t>
  </si>
  <si>
    <t xml:space="preserve">CONSTRUCCIÓN DE RED DE ALUMBRADO PÚBLICO  EN CALLE JUAN DE DIOS PEZA SUR </t>
  </si>
  <si>
    <t>PROGRAMA DE  REHABILITACIÓN DE CALLES (REVESTIMIENTO) EN ZITÁCUARO</t>
  </si>
  <si>
    <t>TOTAL PAVIMENTOS Y CAMINOS RURALES</t>
  </si>
  <si>
    <t>TOTAL OTRAS OBRAS DE URBANIZACIÓN</t>
  </si>
  <si>
    <t>DIFERENCIA</t>
  </si>
  <si>
    <t>APROBADO</t>
  </si>
  <si>
    <t>SUMA TOTAL GLOBAL</t>
  </si>
  <si>
    <t xml:space="preserve">RESUMEN DE INVERSIONES </t>
  </si>
  <si>
    <t>PROGRAMA OPERATIVO ANUAL DEL EJERCICIO 2017 (MODIFICATORIO 1)</t>
  </si>
  <si>
    <t>VIV-501-2017-112</t>
  </si>
  <si>
    <t>VIV-501-2017-121</t>
  </si>
  <si>
    <t>URB-501-2017-122</t>
  </si>
  <si>
    <t>URB-501-2017-128</t>
  </si>
  <si>
    <t>URB-503-2017-137</t>
  </si>
  <si>
    <t>ED-501-2017-172</t>
  </si>
  <si>
    <t>ED-501-2017-173</t>
  </si>
  <si>
    <t xml:space="preserve">VIV-501, 503, 602-2017-105  </t>
  </si>
  <si>
    <t>URB-602-2017-159</t>
  </si>
  <si>
    <t>URB-602-2017-142</t>
  </si>
  <si>
    <t>URB-602-2017-148</t>
  </si>
  <si>
    <t>URB-602-2017-149</t>
  </si>
  <si>
    <t>URB-501-2017-163</t>
  </si>
  <si>
    <t>URB-503-2017-181</t>
  </si>
  <si>
    <t>DIRECCIÓN DE DESARROLLO URBANO Y OBRAS PÚBLICAS</t>
  </si>
  <si>
    <t>prodim</t>
  </si>
  <si>
    <t>gi</t>
  </si>
  <si>
    <t>PLAN DE ESPACIO PÚBLICO Y MOVILIDAD REGIONAL SUSTENTABLE  DE ZITÁCUARO, MICHOACÁN.</t>
  </si>
  <si>
    <t>CONSTRUCCION DE LÍNEA DE CONDUCCIÓN DE AGUA POTABLE</t>
  </si>
  <si>
    <t>DONACIANO OJEDA,  3A. MZA, PUENTEZUELAS</t>
  </si>
  <si>
    <t>PUENTEZUELAS (TERCERA MANZANA DE CURUNGUEO)  (0045)</t>
  </si>
  <si>
    <t xml:space="preserve">REHABILITACIÓN DE CLINICA </t>
  </si>
  <si>
    <t>CONSTRUCCIÓN DE BARDA PERIMETRAL, JARDÍN DE NIÑOS.</t>
  </si>
  <si>
    <t>INSTALACIÓN</t>
  </si>
  <si>
    <t>PAVIMENTACIÓN A BASE DE CONCRETO HIDRÁULICO, BANQUETAS Y GUARNICIONES, CALLE LAGO DE MEZTITLÁN .</t>
  </si>
  <si>
    <t>PRODIMDF</t>
  </si>
  <si>
    <t>ZIRÁHUATO DE LOS BERNAL, LAS PIRÁMIDES.</t>
  </si>
  <si>
    <t>OJO  DE AGUA (TERCERA MANZANA DE ZIRÁHUATO) (0180)</t>
  </si>
  <si>
    <t>CONSTRUCCIÓN DE AULA Y SANITARIOS EN ESCUELA</t>
  </si>
  <si>
    <t>TERMINACIÓN DE AULA, CONSTRUCCIÓN DE MÓDULO DE SANITARIOS Y CERCADO PERIMETRAL, EN TELEBACHILLERATO</t>
  </si>
  <si>
    <t>APUTZIO DE JUÁREZ, LINDAVISTA.</t>
  </si>
  <si>
    <t>LINDAVISTA (EL BOSQUE) (0080)</t>
  </si>
  <si>
    <t xml:space="preserve">REHABILITACIÓN DE CAMINOS </t>
  </si>
  <si>
    <t>CRESCENCIO MORALES, LOMAS DE APARICIO</t>
  </si>
  <si>
    <t>LOMA DE APARICIO (0178)</t>
  </si>
  <si>
    <t>URB-501-2017-123</t>
  </si>
  <si>
    <t>REHABILITACIÓN DE CAMINOS</t>
  </si>
  <si>
    <t>DONACIANO OJEDA (PRIMERA Y SEGUNDA MANZANA SAN FRANCISCO)  (0019)</t>
  </si>
  <si>
    <t>DONACIANO OJEDA 2A. MZA.</t>
  </si>
  <si>
    <t>URB. FCO. SERRATO. 009</t>
  </si>
  <si>
    <t>FRANCISCO SERRATO, PARAJE EL RINCÓN</t>
  </si>
  <si>
    <t>AMADO UGALDE MARTÍNEZ (PRESIDENTE) ALEJO PARADA CORTÉS (SECRETARIO) ÁNGEL PARADA CORTÉS (TESORERO)</t>
  </si>
  <si>
    <t>AMADO U: 715 139 08 94 ANGEL 7151469720</t>
  </si>
  <si>
    <t xml:space="preserve"> PARAJE EL RINCÓN</t>
  </si>
  <si>
    <t>PRIORIDAD (ARQ. HUGO RAYA)</t>
  </si>
  <si>
    <t>231 METROS</t>
  </si>
  <si>
    <t xml:space="preserve">3. OTROS PROYECTOS </t>
  </si>
  <si>
    <t>N / A</t>
  </si>
  <si>
    <t>GI</t>
  </si>
  <si>
    <t>DC</t>
  </si>
  <si>
    <t>SAN JUAN ZITÁCUARO, TERRENOS DE LA FERIA.</t>
  </si>
  <si>
    <t>REMODELACIÓN DE OFICINAS DE PRESIDENCIA.</t>
  </si>
  <si>
    <t>REHABILITACIÓN DE INSTALACIONES DE LA FERIA.</t>
  </si>
  <si>
    <t>APUTZIO DE JUÁREZ, LINDA VISTA.</t>
  </si>
  <si>
    <t>HEROICA ZITÁCUARO, COL. CENTRO</t>
  </si>
  <si>
    <t xml:space="preserve">HEROICA ZITÁCUARO (0001) - ( AGEB 0154) </t>
  </si>
  <si>
    <t xml:space="preserve">HEROICA ZITÁCUARO (0001) - ( AGEB 0597)  </t>
  </si>
  <si>
    <t>URB-400-2017-175</t>
  </si>
  <si>
    <t>URB-400-2017-176</t>
  </si>
  <si>
    <t>URB-503-2017-130</t>
  </si>
  <si>
    <t>APUTZIO DE JUÁREZ (SANTA MARÍA) (0003)</t>
  </si>
  <si>
    <t>APUTZIO DE JUÁREZ, TRAMO FRENTE AL CONALEP EXTENSIÓN.</t>
  </si>
  <si>
    <t xml:space="preserve">PAVIMENTACIÓN DE CALLE A BASE DE CONCRETO HIDRÁULICO </t>
  </si>
  <si>
    <t>URB-400-2017-201</t>
  </si>
  <si>
    <t>APUTZIO DE JUÁREZ, 7A. MZA. LANDEROS.</t>
  </si>
  <si>
    <t>URB-503-2017-174</t>
  </si>
  <si>
    <t>SAN JUAN ZITÁCUARO, COL. 1° DE MAYO</t>
  </si>
  <si>
    <t>FRACCIONAMIENTO PRIMERO DE MAYO (0221)</t>
  </si>
  <si>
    <t>URB-503-2017-178</t>
  </si>
  <si>
    <t>ANTERIOR</t>
  </si>
  <si>
    <t>VICTOR HERNANDEZ MARTINEZ   / Faustino Ugalde Esquivel</t>
  </si>
  <si>
    <t xml:space="preserve"> -     /   715 115 32 94</t>
  </si>
  <si>
    <t>NO. DE MIDS</t>
  </si>
  <si>
    <t>APUTZIO DE JUÁREZ, 1. MZA.</t>
  </si>
  <si>
    <t>APUTZIO DE JUAREZ (SANTA MARÍA)
(0003)</t>
  </si>
  <si>
    <t>URB-503-2017-194</t>
  </si>
  <si>
    <t>SAN JUAN ZITÁCUARO,  LA MOJONERA</t>
  </si>
  <si>
    <t>PAVIMENTACIÓN DE CONCRETO HIDRÁULICO EN CALLE LAGO DE PÁTZCUARO, DEL KM 0+000 AL 0+458.24, EN LA LOCALIDAD DE LA MOJONERA</t>
  </si>
  <si>
    <t>N/A</t>
  </si>
  <si>
    <t>PROYECTOS DE DESARROLLO REGIONAL PDR (2) 2017</t>
  </si>
  <si>
    <t>FONDO PARA EL FORTALECIMIENTO DE LA INFRAESTRUCTURA ESTATAL Y MUNICIPAL (FORTALECE) 2017 (1)</t>
  </si>
  <si>
    <t>EL POLVORÍN (0071)</t>
  </si>
  <si>
    <t>EL POLVORÍN, SAN JUAN ZITÁCUARO.</t>
  </si>
  <si>
    <t>SAN JUAN ZITÁCUARO, FRACCIONAMIENTO PRIMERO DE MAYO.</t>
  </si>
  <si>
    <t>CONSTRUCCIÓN DE TECHUMBRE EN EL CONALEP NO. 240, CLAVE SEP 16DPT0012R, LOCALIDAD EL POLVORÍN ZITÁCUARO.</t>
  </si>
  <si>
    <t>PAVIMENTACIÓN DE CONCRETO HIDRÁULICO EN CALLE LAGO DE PÁTZCUARO, DEL KM 0+458.24 AL 0+640.00</t>
  </si>
  <si>
    <t>URB-503-2017-203</t>
  </si>
  <si>
    <t>ED-503-2017-202</t>
  </si>
  <si>
    <t>M2 (TECHUMBRE METALICA DE 26.89 X 30.00 M)</t>
  </si>
  <si>
    <t>M2 (PAVIMENTO DE CONCRETO HIDRÁULICO DE 15 CM DE ESPESOR)</t>
  </si>
  <si>
    <t>FONDO PARA EL FORTALECIMIENTO DE LA INFRAESTRUCTURA ESTATAL Y MUNICIPAL (FORTALECE) 2017 (2)</t>
  </si>
  <si>
    <t>RINCON DEL AHORCADO (0048)</t>
  </si>
  <si>
    <t>CHICHIMEQUILLAS DE ESCOBEDO, RINCÓN DE AHORCADO.</t>
  </si>
  <si>
    <t xml:space="preserve">HEROICA ZITÁCUARO (0001) AGEB (021A) </t>
  </si>
  <si>
    <t>HEROICA ZITÁCUARO, COL. EDUCACIÓN.</t>
  </si>
  <si>
    <t xml:space="preserve">HEROICA ZITÁCUARO (0001) AGEB (0474) </t>
  </si>
  <si>
    <t>CONSTRUCCIÓN DE AULA DE USOS MÚLTIPLES EN ESCUELA TELESECUNDARIA "20 DE NOVIEMBRE" CLAVE SEP 16ETV0838A</t>
  </si>
  <si>
    <t>M2 (AULA DE USOS MÚLTIPLES)</t>
  </si>
  <si>
    <t>CONSTRUCCIÓN DE PATIO CÍVICO CON TECHUMBRE Y COOPERATIVA EN ESCUELA TELESECUNDARIA 499, CLAVE SEP 16ETV0499S, EN LA LOCALIDAD HEROICA ZITÁCUARO.</t>
  </si>
  <si>
    <t>RECONSTRUCCIÓN DE RED DE ALUMBRADO PÚBLICO EN CALLE LAGO DE PÁTZCUARO, DEL KM 0+000 AL KM 0+640, EN LA LOCALIDAD HEROICA ZITÁCUARO.</t>
  </si>
  <si>
    <t>ED-503-2017-195</t>
  </si>
  <si>
    <t>ED-503-2017-196</t>
  </si>
  <si>
    <t>URB-503-2017-197</t>
  </si>
  <si>
    <t>PROYECTOS DE DESARROLLO REGIONAL PDR (1) 2017</t>
  </si>
  <si>
    <t>URB-503-2017-208</t>
  </si>
  <si>
    <t>HEROICA ZITÁCUARO (0001) - (AGEB 0116) ZAP</t>
  </si>
  <si>
    <t>1</t>
  </si>
  <si>
    <t>PROGRAMA BANOBRAS 2017</t>
  </si>
  <si>
    <t>URB-602-2017-204</t>
  </si>
  <si>
    <t>CONSTRUCCIÓN CENTRO ECOTURÍSTICO DE LA PRESA DEL BOSQUE</t>
  </si>
  <si>
    <t>EL BANCO  (0079)</t>
  </si>
  <si>
    <t>FONDOS FEDERALES 2017</t>
  </si>
  <si>
    <t>URB-503-2017-205</t>
  </si>
  <si>
    <t>URB-503-2017-206</t>
  </si>
  <si>
    <t>URB-503-2017-207</t>
  </si>
  <si>
    <t>HEROICA ZITÁCUARO (0001) - (AGEB 0169) ZAP</t>
  </si>
  <si>
    <t>RECONSTRUCCIÓN DE CONCRETO HIDRÁULICO DE LA AVENIDA REVOLUCIÓN, ENTRE LAS CALLES MOCTEZUMA Y MELCHOR OCAMPO, SEGUNDA ETAPA.</t>
  </si>
  <si>
    <t>RECONSTRUCCIÓN DE CONCRETO HIDRÁULICO DE LA AVENIDA REVOLUCIÓN, ENTRE LAS CALLES MELCHOR OCAMPO Y LEANDRO VALLE, SEGUNDA ETAPA</t>
  </si>
  <si>
    <t>FONDO: FORTALECIMIENTO FINANCIERO PARA INVERSIÓN 2017 (1)</t>
  </si>
  <si>
    <t>URB-503-2017-200</t>
  </si>
  <si>
    <t xml:space="preserve">HEROICA  ZITÁCUARO (0001) </t>
  </si>
  <si>
    <t>ZITÁCUARO, MICHOACÁN</t>
  </si>
  <si>
    <t>PAVIMENTACIÓN A BASE DE CONCRETO HIDRÁULICO DE CALLE SANTOS DEGOLLADO DE AV. REVOLUCIÓN A MORA DEL CAÑONAZO.</t>
  </si>
  <si>
    <t>FONDO: FORTALECIMIENTO FINANCIERO PARA INVERSIÓN 2017 (2)</t>
  </si>
  <si>
    <t>LA GIRONDA (HACIENDA LA GIRONDA) (0162)</t>
  </si>
  <si>
    <t>REHABILITACIÓN DEL EDIFICIO DE CONTROL CANINO, 1A. ETAPA.</t>
  </si>
  <si>
    <t>RECONSTRUCCIÓN DE CONCRETO HIDRÁULICO DE LA AVENIDA REVOLUCIÓN, ENTRE LAS CALLES INTERSECCIÓN MÉXICO 68 Y ENTRONQUE LIBRAMIENTO, TRAMO DEL KM 2+240 AL 3+080.</t>
  </si>
  <si>
    <t>COATEPEC DE MORELOS, LA GARITA</t>
  </si>
  <si>
    <t>TOMA DE AGUA (0058)</t>
  </si>
  <si>
    <t>2127</t>
  </si>
  <si>
    <t>SAN JUAN ZITÁCUARO, COL. PUEBLO NUEVO.</t>
  </si>
  <si>
    <t>CONSTRUCCIÓN DE CALLE INTEGRAL PRESA LA VILLITA, COL. SAN JUAN ZITÁCUARO, PUEBLO NUEVO, ENTRE CALLES LAGUNA SANTIAGUILLO Y LAGO DE CUITZEO</t>
  </si>
  <si>
    <t>2128</t>
  </si>
  <si>
    <t>NICOLAS ROMERO, FRACC. YURINGARI</t>
  </si>
  <si>
    <t>CONSTRUCCIÓN DE CALLE INTEGRAL CANOA, FRACC. YURINGARI, ENTRE CALLES EL UCAZ Y CAMINO A NICOLAS ROMERO</t>
  </si>
  <si>
    <t>2129</t>
  </si>
  <si>
    <t xml:space="preserve">SAN JUAN ZITÁCUARO, COL. LÁZARO CÁRDENAS </t>
  </si>
  <si>
    <t>CONSTRUCCIÓN DE CALLE INTEGRAL LEYES DE REFORMA, COL. LA JOYA ENTRE CALLES HERMANOS FLORES MAGON Y DECRETO DE HIDALGO</t>
  </si>
  <si>
    <t>2130</t>
  </si>
  <si>
    <t>CONSTRUCIÓN DE CALLE INTEGRAL PROLONGACIÓN CERRO LA PLUMA, ENTRE CALLES LA ESMERALDA Y CERRO LOS PICACHOS</t>
  </si>
  <si>
    <t>2131</t>
  </si>
  <si>
    <t>CONSTRUCCION DE CALLE INTEGRAL LAGUNA DE SAN FELIPE ENTRE CALLES LAGO DE CATEMACO Y LAGUNA DE LA LUNA</t>
  </si>
  <si>
    <t>2132</t>
  </si>
  <si>
    <t>CONSTRUCCIÓN DE CALLE INTEGRAL LAGUNA DE SAN JORGE ENTRE CALLES LAGO DE PATZCUARO Y LAGUNA DE CATEMACO</t>
  </si>
  <si>
    <t>2134</t>
  </si>
  <si>
    <t>CONSTRUCCIÓN DE CALLE INTEGRAL PROLONGACIÓN CERRO DE LAS PAPAS, COL. PUEBLO NUEVO  ENTRE CALLES LA COYOTA, SIERRA DE CHINCUA Y SIN NOMBRE</t>
  </si>
  <si>
    <t>2135</t>
  </si>
  <si>
    <t>CONSTRUCCIÓN DE CALLE INTEGRAL SANTIAGUILLO ENTRE CALLES PRESA SAN ANTONIO PRESA LA VILLITA</t>
  </si>
  <si>
    <t>2136</t>
  </si>
  <si>
    <t>SAN JUAN ZITÁCUARO, LA MESA DE CEDANO</t>
  </si>
  <si>
    <t>CONSTRUCCION DE ANDADOR INTEGRAL JOSEFA ORTIZ DE DOMINGUEZ, ENTRE CALLE DIANA LAURA RIOJAS Y AV. SAN JUAN</t>
  </si>
  <si>
    <t>2137</t>
  </si>
  <si>
    <t>CONSTRUCCION DE CALLE INTEGRAL EL UCAZ FRACCIONAMIENTO YURINGARI, ENTRE CALLE TRES Y CALLE CUATRO</t>
  </si>
  <si>
    <t>2138</t>
  </si>
  <si>
    <t>CONSTRUCCION DE CALLE INTEGRAL DOS FRACC. YURINGARI, ENTRE CALLE UNO Y EL UCAZ</t>
  </si>
  <si>
    <t>2139</t>
  </si>
  <si>
    <t>SAN JUAN ZITÁCUARO, EL ESCOBAL</t>
  </si>
  <si>
    <t xml:space="preserve">CONSTRUCCIÓN DE CALLE INTEGRAL RIO SAN JUAN, COL. ESCOBAL ENTRE CALLE BELISARIO DOMINGUEZ Y LAGUNA VERDE </t>
  </si>
  <si>
    <t xml:space="preserve">      2564.77               901.04                565.92                 83.48                                              5.00           901.04  </t>
  </si>
  <si>
    <t>REHABILITACIÓN DE OFICINAS DE RECAUDACIÓN</t>
  </si>
  <si>
    <t>URB-502-2017-179</t>
  </si>
  <si>
    <t>URB-502-2017-180</t>
  </si>
  <si>
    <t>3.3. CURSOS Y TALLERES</t>
  </si>
  <si>
    <t>TOTAL CURSOS Y TALERES</t>
  </si>
  <si>
    <t>SUBTOTAL OTROS PROYECTOS</t>
  </si>
  <si>
    <t>1.3. EDUCACIÓN (COMEDORES)</t>
  </si>
  <si>
    <t xml:space="preserve">1.4. VIVIENDA </t>
  </si>
  <si>
    <t>TOTAL OBRA DE INCIEDENCIA DIRECTA</t>
  </si>
  <si>
    <t>REMODELACIÓN DE OFICINAS DE SEGURIDAD PÚBLICA.</t>
  </si>
  <si>
    <t>HEROICA ZITÁCUARO, TERRENOS DE LA FERIA.</t>
  </si>
  <si>
    <t xml:space="preserve">HEROICA ZITÁCUARO (0001) -( AGEB-060A) </t>
  </si>
  <si>
    <t>5) CONVENIOS FORMALIZADOS</t>
  </si>
  <si>
    <t>5.1. OBRA CONVENIDA 2017</t>
  </si>
  <si>
    <t>PORCENTAJE DE INVERSION PERMITIDO PARA EL FISMDF</t>
  </si>
  <si>
    <t>OBSERVACIONES RELATIVAS AL FISMDF</t>
  </si>
  <si>
    <t>MAX. 15% (HASTA $14,528,292.45)</t>
  </si>
  <si>
    <t>HASTA EL 5% DEL FISMDF</t>
  </si>
  <si>
    <t xml:space="preserve">GRAN TOTAL </t>
  </si>
  <si>
    <t>SUBTOTAL OBRA FEDERAL Y ESTATAL INICIAL</t>
  </si>
  <si>
    <t xml:space="preserve">3) OTROS PROYECTOS </t>
  </si>
  <si>
    <t>AV REVOLUCION 2017</t>
  </si>
  <si>
    <t>AV REVOLUCION 2016</t>
  </si>
  <si>
    <t>PAVIMENTACIÓN DE AV. DEL TRABAJO, 1A. ETAPA</t>
  </si>
  <si>
    <t>LA ENCARNACIÓN (0021)</t>
  </si>
  <si>
    <t>ULTIMO FOLIO POA</t>
  </si>
  <si>
    <t>URB-503-2017-209</t>
  </si>
  <si>
    <t>TOTAL OBRA CONVENIDA 2017</t>
  </si>
  <si>
    <t>6) PARTICIPACIONES DEL FONDO DE INFRAESTRUCTURA SOCIAL MUNICIPAL (FAIS) DEL 2018 PARA EJERCER EN EL 2017</t>
  </si>
  <si>
    <t>EL TROJE  (0111)</t>
  </si>
  <si>
    <t>APUTZIO DE JUAREZ, 7A. MZA. LA  TROJE</t>
  </si>
  <si>
    <t>TERMINACIÓN DE SISTEMA DE AGUA POTABLE</t>
  </si>
  <si>
    <t>JT</t>
  </si>
  <si>
    <t>APUTZIO DE JUÁREZ, 4A. MZA. LINDAVISTA</t>
  </si>
  <si>
    <t xml:space="preserve">CARPINTEROS (0007) </t>
  </si>
  <si>
    <t>CONSTRUCCIÓN DE RED DE DISTRIBUCIÓN DE AGUA POTABLE</t>
  </si>
  <si>
    <t>RED</t>
  </si>
  <si>
    <t>E.O.</t>
  </si>
  <si>
    <t>LOS AILES (0200)</t>
  </si>
  <si>
    <t>CHICHIMEQUILLAS DE ESCOBEDO, 4A. MZA. LOS AILES.</t>
  </si>
  <si>
    <t>CONSTRUCCIÓN DE RED DE AGUA POTABLE</t>
  </si>
  <si>
    <t>J.T.</t>
  </si>
  <si>
    <t>HEROICA ZITÁCUARO (0001) AGEB  (0347)</t>
  </si>
  <si>
    <t>COATEPEC DE MORELOS, 1A. MZA. ENTRADA SAN CAYETANO.</t>
  </si>
  <si>
    <t xml:space="preserve">EL AGUACATE   (0002)  </t>
  </si>
  <si>
    <t>EL AGUACATE, CERCA DE AUTOBUSES ARTUR</t>
  </si>
  <si>
    <t>EL SAUZ (TERCERA MANZANA) (0089)</t>
  </si>
  <si>
    <t xml:space="preserve">IGNACIO LÓPEZ RAYÓN,  2A. MZA., EL SAUZ. </t>
  </si>
  <si>
    <t>LAS MAJADAS (RANCHO DE GUADALUPE) (0026)</t>
  </si>
  <si>
    <t>IGNACIO LÓPEZ RAYÓN,  3A. MZA., LAS MAJADAS</t>
  </si>
  <si>
    <t>MANZANILLOS  (PRIMERA MANZANA) (0033)</t>
  </si>
  <si>
    <t>LINEA DE DISTRIBUCIÓN DE AGUA POTABLE</t>
  </si>
  <si>
    <t>MARIA DE LA LUZ VALDEZ</t>
  </si>
  <si>
    <t>TERCERA MANZANA DE MANZANILLOS (EL RANCHO) (0213)</t>
  </si>
  <si>
    <t>MANZANILLOS, 3A. MZA.</t>
  </si>
  <si>
    <t>OCURIO (0039)</t>
  </si>
  <si>
    <t>CONSTRUCCIÓN DE LÍNEA DE DISTRIBUCIÓN  DE AGUA POTABLE</t>
  </si>
  <si>
    <t>OCURIO, AMPLIACIÓN NUEVA.</t>
  </si>
  <si>
    <t>CONSTRUCCIÓN DE TANQUE DE ALMACENAMIENTO  DE AGUA POTABLE</t>
  </si>
  <si>
    <t>SAN FELIPE LOS ALZATI, PARAJE LA JOYA</t>
  </si>
  <si>
    <t>SAN JUAN ZITÁCUARO, LAS ANTENAS, EL ESCOBAL</t>
  </si>
  <si>
    <t>CONSTRUCCIÓN DE LINEA DE DISTRIBUCIÓN DE AGUA POTABLE</t>
  </si>
  <si>
    <t>SAN JUAN ZITÁCUARO, LA FUNDICIÓN PARAJE LA IGLESIA</t>
  </si>
  <si>
    <t>SAN JUAN ZITÁCUARO, PARAJE LOS ARCOS</t>
  </si>
  <si>
    <t>LA ENCARNACIÓN     (0021)</t>
  </si>
  <si>
    <t>COATEPEC DE MORELOS, LA ENCARNACIÓN</t>
  </si>
  <si>
    <t>COATEPEC DE MORELOS, 6A. MZA., LOS ZAPOTES.</t>
  </si>
  <si>
    <t xml:space="preserve"> BAJO</t>
  </si>
  <si>
    <t>TERMINACIÓN DE DRENAJE SANITARIO.</t>
  </si>
  <si>
    <t>COATEPEC DE MORELOS, 8A. MZA., NUEVO AMANECER.</t>
  </si>
  <si>
    <t>CONSTRUCCIÓN DE DRENAJE SANITARIO.</t>
  </si>
  <si>
    <t>CRESCENCIO MORALES, 1A. MZA.</t>
  </si>
  <si>
    <t>REGIDORA ALBERTA GARCÍA</t>
  </si>
  <si>
    <t>EL SOMBRERETE (TERCERA MANZANA DE CURUNGUEO)
(0161)</t>
  </si>
  <si>
    <t>CURUNGUEO, 3A. MZA. EL SOMBRERETE.</t>
  </si>
  <si>
    <t>CONSTRUCCIÓN DE DRENAJE SANITARIO, 1A. ETAPA.</t>
  </si>
  <si>
    <t>CURUNGUEO, 1. MZA.</t>
  </si>
  <si>
    <t>LOMA LARGA  (0029)</t>
  </si>
  <si>
    <t>CURUNGUEO, 4A. MZA. LOMA LARGA.</t>
  </si>
  <si>
    <t>CONSTRUCCIÓN DE DRENAJE SANITARIO, 1A. MZA.</t>
  </si>
  <si>
    <t>COLONIA EMILIANO ZAPATA (SAN JUAN ZITÁCUARO)  (0020)</t>
  </si>
  <si>
    <t>COLONIA EMILIANO ZAPATA, 2A. MZA.</t>
  </si>
  <si>
    <t>COLONIA EMILIANO ZAPATA.</t>
  </si>
  <si>
    <t xml:space="preserve">AMPLIACIÓN DE DRENAJE SANITARIO </t>
  </si>
  <si>
    <t>D-005</t>
  </si>
  <si>
    <t>SAN FELIPE LOS  ALZATI, EL CALVARIO</t>
  </si>
  <si>
    <t>SAN JUAN ZITÁCUARO,  LA PALMA DE CEDANO</t>
  </si>
  <si>
    <t>MARIA DE LA LUZ VALDES</t>
  </si>
  <si>
    <t>REHABILITACIÓN  DE CLÍNICA</t>
  </si>
  <si>
    <t>AMPLIACIÓN  DE CLÍNICA</t>
  </si>
  <si>
    <t>EL CAMPAMENTO (SEXTA MANZANA DE NICOLÁS ROMERO)</t>
  </si>
  <si>
    <t>NICOLÁS ROMERO, 6A. MANZANA</t>
  </si>
  <si>
    <t>CONSTRUCCIÓN DE CERCADO PERIMETRAL EN CLINICA</t>
  </si>
  <si>
    <t>APUTZIO DE JUÁREZ, 1A. MZA.</t>
  </si>
  <si>
    <t xml:space="preserve">AMPLIACIÓN DE RED  DE ENERGÍA ELÉCTRICA </t>
  </si>
  <si>
    <t>CRESCENCIO MORALES, EL RINCÓN.</t>
  </si>
  <si>
    <t>EL CAPULÍN (TERCERA MANZANA DE CRESCENCIO MORLAES)</t>
  </si>
  <si>
    <t>CRESCENCIO MORALES, 3A.MZA.</t>
  </si>
  <si>
    <t>EL LINDERO (SEGUNDA MANZANA DE CRESCENCIO MORALES) (0028)</t>
  </si>
  <si>
    <t>CRESCENCIO MORALES, EL LINDERO</t>
  </si>
  <si>
    <t>CRESCENCIO MORALES, LA CAÑADA, RIO FRIO</t>
  </si>
  <si>
    <t>REGIDORA ALBERTA</t>
  </si>
  <si>
    <t>DONACIANO OJEDA 4A. MZA., TELEBACHILLERATO</t>
  </si>
  <si>
    <t>PUENTECILLAS (TERCERA MANZANA DE DONACIANO OJEDA) (0142)</t>
  </si>
  <si>
    <t>DONACIANO OJEDA 3A. MZA.</t>
  </si>
  <si>
    <t>COL. EMILIANO ZAPATA, 3A. MZA.</t>
  </si>
  <si>
    <t>COL. EMILIANO ZAPATA, 3A. MZA. EL POTRERO.</t>
  </si>
  <si>
    <t>LOS MEJÍA (0203)</t>
  </si>
  <si>
    <t>IGNACIO LÓPEZ RAYÓN,  1A. MZA., LOS MEJIAS.</t>
  </si>
  <si>
    <t>IGNACIO LÓPEZ RAYÓN,  1A. MZA., LA COYOTA</t>
  </si>
  <si>
    <t>NICOLÁS RMERO  4A. MZA., EL RINCÓN</t>
  </si>
  <si>
    <t xml:space="preserve">REUBICACIÓN DE LINEA DE ENERGÍA ELÉCTRICA </t>
  </si>
  <si>
    <t>OCURIO, COLONIA NUEVA</t>
  </si>
  <si>
    <t>HEROICA ZITÁCUARO (0001) AGEB (0385)</t>
  </si>
  <si>
    <t>SAN JUAN ZITÁCUARO, LA PALMA DE CEDANO</t>
  </si>
  <si>
    <t>SAN JUAN ZITÁCUARO, COL. 5 DE FEBRERO</t>
  </si>
  <si>
    <t>TIMBINEO DE LOS CONTRERAS (0011)</t>
  </si>
  <si>
    <t>LAS PILAS (0094</t>
  </si>
  <si>
    <t>TIMBINEO DE LOS CONTRERAS, LAS PILAS</t>
  </si>
  <si>
    <t>TOTAL OBRA DIRECTA</t>
  </si>
  <si>
    <t>APUTZIO DE JUÁREZ, 4A. MZA. LA Y GRIEGA</t>
  </si>
  <si>
    <t>CONSTRUCCIÓN DE CERCO PERIMETRAL EN JARDÍN DE NIÑOS.</t>
  </si>
  <si>
    <t>CONSTRUCCIÓN DE CERCO PERIMETRAL EN ESCUELA  PRIMARIA.</t>
  </si>
  <si>
    <t>J. T.</t>
  </si>
  <si>
    <t>LAS LOMAS DE APUTZIO (LAS LOMAS)
(0131)</t>
  </si>
  <si>
    <t xml:space="preserve">APUTZIO DE JUÁREZ, 4A. MZA., LAS LOMAS </t>
  </si>
  <si>
    <t>CONSTRUCCIÓN DE CERCO PERIMETRAL EN ESCUELA  TELESECUNDARIA.</t>
  </si>
  <si>
    <t>J.T</t>
  </si>
  <si>
    <t>E2-046</t>
  </si>
  <si>
    <t>CHICHIMEQUILLAS DE ESCOBEDO, 7A. MZA LA PALMA.</t>
  </si>
  <si>
    <t>CONSTRUCCIÓN DE AULA DE USOS MÚLTIPLES EN ESCUELA</t>
  </si>
  <si>
    <t>HEROICA ZITÁCUARO (0001) AGEB (0239)</t>
  </si>
  <si>
    <t>COATEPEC DE MORELOS, MELCHOR OCAMPO 3A. MZA.</t>
  </si>
  <si>
    <t>CONSTRUCCIÓN DE AULA DE USOS MÚLTIPLES, ESCUELA PRIMARIA  "MELCHOR OCAMPO"</t>
  </si>
  <si>
    <t>E2-074</t>
  </si>
  <si>
    <t>CONTRUCCIÓN DE BARDA PERIMETRAL EN  ESC. TELESECUNDARIA "20 DE NOVIEMBRE"</t>
  </si>
  <si>
    <t xml:space="preserve">REGIDORA ALBERTA GARCÍA </t>
  </si>
  <si>
    <t>FRANCISCO SERRATO, 2A. MZA</t>
  </si>
  <si>
    <t xml:space="preserve">CONSTRUCCION DE CERCO PERIMETRAL EN  TELEBACHILLERATO </t>
  </si>
  <si>
    <t>HEROICA ZITÁCUARO, AV. REVOLUCIÓN SUR NO. 352</t>
  </si>
  <si>
    <t>CONSTRUCCIÓN DE MÓDULO DE SANITARIOS EN ESC. SEC. TEC. NO. 49</t>
  </si>
  <si>
    <t>IGNACIO LOPEZ RAYÓN,  1A. MZA., LOS MEJIAS.</t>
  </si>
  <si>
    <t>REHABILITACIÓN DE AULAS EN PREESCOLAR "CARMEN SANCHEZ"</t>
  </si>
  <si>
    <t xml:space="preserve">EL SAUZ (TERCERA MANZANA) (0089) </t>
  </si>
  <si>
    <t>IGNACIO LOPEZ RAYÓN, EL SAUZ</t>
  </si>
  <si>
    <t>E2-060</t>
  </si>
  <si>
    <t>NICOLÁS ROMERO,  4A. MZA.</t>
  </si>
  <si>
    <t>TERMINACIÓN DE  AULA EN EN ESCUELA TELESECUNDARIA  CVE. 16ETVO1224E</t>
  </si>
  <si>
    <t>E2-003</t>
  </si>
  <si>
    <t>CONSTRUCCIÓN DE DRENAJE Y REHABILITACIÓN DE SANITARIOS EN JN. DE NIÑOS SIGMUND FREUD.</t>
  </si>
  <si>
    <t>E2-035</t>
  </si>
  <si>
    <t>MACUTZIO (0030)</t>
  </si>
  <si>
    <t>SAN FELIPE LOS ALZATI,  MACUTZIO.</t>
  </si>
  <si>
    <t>TERMINACIÓN DE BARDA PERIMETRAL EN ESC. PRIM.  RURAL "BENITO JUÁREZ"</t>
  </si>
  <si>
    <t>LA RESISTOL (SEGUNDA MANZANA DE SAN FELIPE)</t>
  </si>
  <si>
    <t>SAN FELIPE LOS ALZATI,  2A. MZA.</t>
  </si>
  <si>
    <t>CONSTRUCCIÓN DE SANITARIOS Y FOSA SÉPTICA EN JARDÍN DE NIÑOS</t>
  </si>
  <si>
    <t>E2-084</t>
  </si>
  <si>
    <t>SAN JUAN ZITÁCUARO,  LA FUNDICIÓN.</t>
  </si>
  <si>
    <t>CONSTRUCCIÓN DE BARDA PERIMETRAL EN ESCUELA TELESECUNDARIA</t>
  </si>
  <si>
    <t>CONSTRUCIÓN DE BARDA PERIMETRAL EN  ESCUELA PRIMARIA "CUAUHTEMOC"</t>
  </si>
  <si>
    <t>COMP. AUDIENCIA</t>
  </si>
  <si>
    <t>CONSTRUCIÓN DE BARDA PERIMETRAL EN ESC. TELESECUNDARIA</t>
  </si>
  <si>
    <t>ZIRÁHUATO DE LOS BERNAL, LA ESTACIÓN</t>
  </si>
  <si>
    <t>TERMINACIÓN DE ACCESO EN ESC.  SECUNDARIA</t>
  </si>
  <si>
    <t>CARPINTEROS (0007)</t>
  </si>
  <si>
    <t>REHABILITACIÓN DE CAMINOS.</t>
  </si>
  <si>
    <t>EL TIGRE (SEGUNDA MANZANA DE CRESCENCIO MORALES) (0057)</t>
  </si>
  <si>
    <t>CRESCENCIO MORALES, EL RINCÓN, EL TIGRE.</t>
  </si>
  <si>
    <t>LOS ESCOBALES (QUINTA MANZANA DE CRESCENCIO MORALES) (0218)</t>
  </si>
  <si>
    <t>CRESCENCIO MORALES, EL RINCÓN, LOS ESCOBALES</t>
  </si>
  <si>
    <t>DONACIANO OJEDA, 2A. MZA.</t>
  </si>
  <si>
    <t>DONACIANO OJEDA, 3A. MZA.</t>
  </si>
  <si>
    <t>CHIMUSDÁ (CUARTA MANZANA DE DONACIANO OJEDA)  (0017)</t>
  </si>
  <si>
    <t>DONACIANO OJEDA, 4A. MZA.</t>
  </si>
  <si>
    <t>EL AGUACATE, DE LA CAMELINA A LA COMPUERTA</t>
  </si>
  <si>
    <t>REHABILITACIÓN DE CAMINOS, CTO. 1</t>
  </si>
  <si>
    <t xml:space="preserve">E.O. </t>
  </si>
  <si>
    <t>EL AGUACATE, PARAJE EL GRANJENO A LA VÍA</t>
  </si>
  <si>
    <t>REHABILITACIÓN DE CAMINOS, CTO. 2</t>
  </si>
  <si>
    <t>EL AGUACATE, DE LA BARRANCA A LA  2A. MZA.</t>
  </si>
  <si>
    <t>REHABILITACIÓN DE CAMINOS, CTO. 3</t>
  </si>
  <si>
    <t>FRANCISCO SERRATO, 3A. MZA EL CALVARIO</t>
  </si>
  <si>
    <t>FRANCISCO SERRATO, 2A. MZA FRENTE AL TELEBACHILLERATO Y EL ALAMO</t>
  </si>
  <si>
    <t>HEROICA ZITÁCUARO (0001) AGEB (0188) ZAP</t>
  </si>
  <si>
    <t>CONSTRUCCIÓN DE RED DE ALUMBRADO PUBLICO EN AV. REVOLUCIÓN, DEL MONUMENTO A LA BANDERA A LEANDRO VALLE</t>
  </si>
  <si>
    <t>LA JOYA DE MANZANILLO (SEGUNDA MANZANA) (0168)</t>
  </si>
  <si>
    <t>MANZANILLOS 2A. MZA.</t>
  </si>
  <si>
    <t>REHABILITACIÓN DE CAMINO DEL JARDÍN DE NIÑOS A LA IGLESIA</t>
  </si>
  <si>
    <t>E.O</t>
  </si>
  <si>
    <t>MANZANILLOS (PRIMERA MANZANA)</t>
  </si>
  <si>
    <t>MANZANILLOS 1A. MZA.</t>
  </si>
  <si>
    <t>CONSTRUCCIÓN DE RED DE ALUMBRADO PÚBLICO</t>
  </si>
  <si>
    <t>MANZANILLOS DE LOS AILES AL OJO DE AGUA.</t>
  </si>
  <si>
    <t>MARÍA DE LA LUZ VALDEZ</t>
  </si>
  <si>
    <t>NICOLÁS ROMERO, TOMA DE AGUA, 4A. MZA.</t>
  </si>
  <si>
    <t>CONSTRUCICÓN DE RED DE ALUMBRADO PÚBLICO EN CAMINO A ESC.  PRIMARIA, RUMBO AL CAMPAMENTO</t>
  </si>
  <si>
    <t>NICOLÁS ROMERO, 4A. MZA.</t>
  </si>
  <si>
    <t>SAN JUAN ZITÁCUARO, PARAJE LÓPEZ MATEOS</t>
  </si>
  <si>
    <t>REHABILITACIÓN DE CAMINO, DEL PARAJE LÓPEZ MATEOS A LA IGLESIA DE LA FUNDICIÓN.</t>
  </si>
  <si>
    <t>SAN JUAN ZITÁCUARO, PARAJE EL FRESNO.</t>
  </si>
  <si>
    <t>REHABILITACIÓN DE CAMINO Y AMPLIACIÓN LA ROSA</t>
  </si>
  <si>
    <t>PUENTECILLAS (TERCERA MANZANA DE ZIRÁHUATO) (0044)</t>
  </si>
  <si>
    <t>ZIRÁHUATO DE LOS BERNAL, PUENTECILLAS</t>
  </si>
  <si>
    <t>REHABILITACIÓN DE CAMINOS SACACOSECHAS</t>
  </si>
  <si>
    <t>ZIRÁHUATO DE LOS BERNAL, OJO DE AGUA</t>
  </si>
  <si>
    <t>SUBTOTAL URBANIZACIÓN</t>
  </si>
  <si>
    <t>ARQ.  ELIZABETH</t>
  </si>
  <si>
    <t>NO HA INICIADO</t>
  </si>
  <si>
    <t>ING. ALBERTO</t>
  </si>
  <si>
    <t>ARQ.  ISRAEL</t>
  </si>
  <si>
    <t>ARQ. ELIZABETH</t>
  </si>
  <si>
    <t>NO ENTREGÓ FOTOS</t>
  </si>
  <si>
    <t>2133</t>
  </si>
  <si>
    <t>CONSTRUCCIÓN DE CALLE INTEGRAL PRESA DE INFIERNILLO ENTRE CALLES PRESA VALSEQUILLO Y LIBRAMIENTO FRANCISCO J. MUJICA</t>
  </si>
  <si>
    <t xml:space="preserve">ARQ.  VICTOR </t>
  </si>
  <si>
    <t xml:space="preserve">TEC. MIGUEL MEZA </t>
  </si>
  <si>
    <t>TOTAL PARTICIPACIONES 2018</t>
  </si>
  <si>
    <t>HEROICA ZITÁCUARO (0001)  (AGEB 0332) ZAP</t>
  </si>
  <si>
    <t>HEROICA ZITÁCUARO (0001)  (AGEB 0224) ZAP</t>
  </si>
  <si>
    <t>HEROICA ZITÁCUARO (0001)  (AGEB 0309) ZAP</t>
  </si>
  <si>
    <t>HEROICA ZITÁCUARO (0001)  (AGEB 0385) ZAP</t>
  </si>
  <si>
    <t>6) PARTICIPACIONES DEL FISMDF 2018</t>
  </si>
  <si>
    <t>* PASCUAL SEGUNDO NOLASCO</t>
  </si>
  <si>
    <t>715 135 9668</t>
  </si>
  <si>
    <t>TRAJO SOLICITUD DESDE 2016</t>
  </si>
  <si>
    <t>M2 (PAVIMENTO CONC. HID.)            ML (GUARNICIONES DE CONC. HID.)  M2 (BANQUETAS DE CONC. HID.)       M2 (MURO DE CONTENCIÓN DE PIEDRA)                                                 PZA (SEÑALAMIENTO VERTICAL)          ML (SEÑALAMIENTO HOR. (BALIZAMIENTO))</t>
  </si>
  <si>
    <t>1 - 1</t>
  </si>
  <si>
    <t>TANQUE    -    LÍNEA</t>
  </si>
  <si>
    <t>1   -  550</t>
  </si>
  <si>
    <t>TANQUE    -      ML</t>
  </si>
  <si>
    <t>TANQUE     -     SISTEMA</t>
  </si>
  <si>
    <t>1   -  1</t>
  </si>
  <si>
    <t>TANQUE   -  LINEA</t>
  </si>
  <si>
    <t>1   -   1</t>
  </si>
  <si>
    <t xml:space="preserve">TANQUE    -    RED   -   CERCO </t>
  </si>
  <si>
    <t xml:space="preserve"> M  -  SISTEMA</t>
  </si>
  <si>
    <t>500   -    1</t>
  </si>
  <si>
    <t>M   -   SISTEMA</t>
  </si>
  <si>
    <t>500   -   1</t>
  </si>
  <si>
    <t>1   -   1   -   1</t>
  </si>
  <si>
    <t>EL AGUACATE, OJO DE AGUA</t>
  </si>
  <si>
    <t>D-018</t>
  </si>
  <si>
    <t>1903 / 2016</t>
  </si>
  <si>
    <t>2054 /2016</t>
  </si>
  <si>
    <t>AP-V-05</t>
  </si>
  <si>
    <t>SAN JUAN ZITÁCUARO, PARAJE LA GIRONDA, LA PALMA DE CEDANO</t>
  </si>
  <si>
    <t>COATEPEC DE MORELOS, 2A. MZA., LA GARITA A UN COSTADO DE LA IGLECIA</t>
  </si>
  <si>
    <t>CRESCENCIO MORALES, MACHO DE AGUA, EL MOLINO</t>
  </si>
  <si>
    <t>CRESCENCIO MORALES, MACHO DE AGUA, KM 80.</t>
  </si>
  <si>
    <t>TIMBINEO DE LOS CONTRERAS, CENTRO JUNTO A LA CLINICA</t>
  </si>
  <si>
    <t>TIMBINEO DE LOS CONTRERAS, EL OJO DE AGUA</t>
  </si>
  <si>
    <t>LA PALMA (0040)</t>
  </si>
  <si>
    <t>SIGUIENTE</t>
  </si>
  <si>
    <t>TERMINACIÓN DE AULA Y  REHABILITACIÓN SANITARIOS EN ESCUELA PRIMARIA "MELCHOR OCAMPO"</t>
  </si>
  <si>
    <t>AULA   -   MÓDULO DE SANITARIOS</t>
  </si>
  <si>
    <t>CONSTRUCCIÓN DE SANITARIOS Y REHABILITACIÓN DE AULA EN PREESCOLAR "FÉLIX LÓPEZ ZEPEDA"</t>
  </si>
  <si>
    <t>VIV-501-2017-223</t>
  </si>
  <si>
    <t>APUTZIO DE JUAREZ, 7A. MZA. LAS LOMAS</t>
  </si>
  <si>
    <t>LAS LOMAS DE APUTZIO (LAS LOMAS) (0131)</t>
  </si>
  <si>
    <t>CHICHIMEQUILLAS DE ESCOBEDO, PASEO LA CAROLINA, LOS AILES</t>
  </si>
  <si>
    <t>APUTZIO DE JUAREZ</t>
  </si>
  <si>
    <t>IGNACIO LÓPEZ RAYON</t>
  </si>
  <si>
    <t>ZIRAHUATO DE LOS BERNAL</t>
  </si>
  <si>
    <t>HEROICA ZITACUARO</t>
  </si>
  <si>
    <t>EMILIANO ZAPATA</t>
  </si>
  <si>
    <t>OBRA CONVENIDA ADICIONAL</t>
  </si>
  <si>
    <t>NA</t>
  </si>
  <si>
    <t>RECONSTRUCCION DE CONCRETO HIDRÁULICO DE LA AVENIDA REVOLUCIÓN 1A. ETAPA, ENTRE LAS CALLES OCAMPO Y MOCTEZUMA.</t>
  </si>
  <si>
    <t xml:space="preserve">M2 </t>
  </si>
  <si>
    <t>TOTAL OBRA CONVENIDA</t>
  </si>
  <si>
    <t>4.2  PRODIMDF</t>
  </si>
  <si>
    <t xml:space="preserve">4.1 GASTOS INDIRECTOS </t>
  </si>
  <si>
    <t xml:space="preserve">4.1. GASTOS INDIRECTOS </t>
  </si>
  <si>
    <t>MAX. 2%  ($1,937,105.66)</t>
  </si>
  <si>
    <t>MAX. 3%  ($2,905,658.49)</t>
  </si>
  <si>
    <t>4.2. PRODIMDF</t>
  </si>
  <si>
    <t>225 FFI (3)</t>
  </si>
  <si>
    <t>REHABILITACIÓN DE ACCESOS AREAS DEPORTIVAS EN LA PRESA "EL BOSQUE".</t>
  </si>
  <si>
    <t>REHABILITACIÓN DE CASETAS DE VIGILANCIA</t>
  </si>
  <si>
    <t>ZITÁCUARO.</t>
  </si>
  <si>
    <t>CASETAS</t>
  </si>
  <si>
    <t xml:space="preserve"> ZITÁCUARO  </t>
  </si>
  <si>
    <t xml:space="preserve"> ZITÁCUARO</t>
  </si>
  <si>
    <t>REHABILITACIÓN DE CAMINOS RURALES</t>
  </si>
  <si>
    <t>URB-602-2017-226</t>
  </si>
  <si>
    <t>URB-502-2017-227</t>
  </si>
  <si>
    <t>2.4. FONDO ESTATAL DE INFRAESTRUCTURA SOCIAL Y SERVICIOS PUBLICOS MUNICIPALES (FEISPUM)</t>
  </si>
  <si>
    <t>5.3. OBRA CONVENIDA ADICIONAL</t>
  </si>
  <si>
    <t>5.2. FEISPUM</t>
  </si>
  <si>
    <t>6.1. AGUA POTABLE</t>
  </si>
  <si>
    <t>A) OBRA DE INCIDENCIA DIRECTA</t>
  </si>
  <si>
    <t>6.2. SANEAMIENTO</t>
  </si>
  <si>
    <t>6.3. SALUD</t>
  </si>
  <si>
    <t>6.4. VIVIENDA (ELECTRIFICACIÓN)</t>
  </si>
  <si>
    <t>6.5 EDUCACIÓN</t>
  </si>
  <si>
    <t>6.6. URBANIZACIÓN MUNICIPAL / VIALIDADES (CALLES Y CAMINOS)</t>
  </si>
  <si>
    <t>VIVIENDA (MEJORAMIENTO DE VIVIENDA)</t>
  </si>
  <si>
    <t>VIVIENDA (ELECTRIFICACIÓN)</t>
  </si>
  <si>
    <t xml:space="preserve">5. CONVENIOS FORMALIZADOS </t>
  </si>
  <si>
    <t>4. GASTOS INDIRECTOS Y PRODIMDF</t>
  </si>
  <si>
    <t>CHICHIMEQUILLAS DE ESCOBEDO, LOC. SEIS PALOS.</t>
  </si>
  <si>
    <t>CHICHIMEQUILLAS DE ESCOBEDO, EL ESPINAL.</t>
  </si>
  <si>
    <t>CHICHIMEQUILLAS DE ESCOBEDO, SILVA DE ABAJO.</t>
  </si>
  <si>
    <t>APUTZIO DE JUÁREZ,  MESA CHIQUITA.</t>
  </si>
  <si>
    <t>APUTZIO DE JUAREZ, LA COMUNIDAD, 5A. MZA.</t>
  </si>
  <si>
    <t>APUTZIO DE JUAREZ, 7A. MZA. LA PERA.</t>
  </si>
  <si>
    <t>CRESCENCIO MORALES, 3A. MZA, EL CAPULÍN.</t>
  </si>
  <si>
    <t>DONACIANO OJEDA, 1A. MZA A 500 M DE LA DESVIACIÓN.</t>
  </si>
  <si>
    <t>FRANCISCO SERRATO, 1A. MZA. PARAJE SANTA MARÍA.</t>
  </si>
  <si>
    <t>FRANCISCO SERRATO, 2A. MZA. EL PARAJE.</t>
  </si>
  <si>
    <t>FRANCISCO SERRATO, 2A. MZA. CERCA DE ESCUELA PRIM. JUSTO SIERRA.</t>
  </si>
  <si>
    <t>HEROICA ZITÁCUARO, CALLE LAS VIA, ENTRE LAS PALMAS Y ROBLES.</t>
  </si>
  <si>
    <t>HEROICA ZITÁCUARO, CALLE SIXTO VERDUZCO, ENTRE SALAZAR Y ALTAMIRANO.</t>
  </si>
  <si>
    <t>NICOLÁS ROMERO 3A. MZA. LA BARDA.</t>
  </si>
  <si>
    <t>SAN JUAN ZITÁCUARO, EL CEDANO.</t>
  </si>
  <si>
    <t>SAN JUAN ZITÁCUARO, LOS EUCALIPTOS.</t>
  </si>
  <si>
    <t>SAN JUAN ZITÁCUARO, 2A. MZA. CEDANO.</t>
  </si>
  <si>
    <t>SAN JUAN ZITÁCUARO, LIBRAM FCO. J. MUJICA DEL CRUCERO SALIDA A MORELIA A LA MOJONERA.</t>
  </si>
  <si>
    <t>ZIRAHUATO DE LOS BERNAL, LA MESA.</t>
  </si>
  <si>
    <t>KM. 11, PRESA EL BOSQUE.</t>
  </si>
  <si>
    <t>CHICHIMEQUILLAS DE ESCOBEDO, 1A. MZA SAN MIGUEL.</t>
  </si>
  <si>
    <t>COATEPEC DE MORELOS, CAMÉMBARO.</t>
  </si>
  <si>
    <t>COATEPEC DE MORELOS, ENTRADA A SAN PANCHO.</t>
  </si>
  <si>
    <t>COATEPEC DE MORELOS, 3A. MZA. MELCHOR OCAMPO, LA CALERA.</t>
  </si>
  <si>
    <t>COATEPEC DE MORELOS, 4A. MZA EL EXTRAVÍO.</t>
  </si>
  <si>
    <t>CURUNGUEO, EL RINCÓN.</t>
  </si>
  <si>
    <t>CURUNGUEO, VALLE VERDE,  CAPILLA FRENTE AL MOLINO.</t>
  </si>
  <si>
    <t>CURUNGUEO, OJO DE AGUA.</t>
  </si>
  <si>
    <t>CURUNGUEO, EN LA 2DA. CERRADA DE CEDRO #10 COL. VALLE VERDE.</t>
  </si>
  <si>
    <t>CURUNGUEO, ENTRE LA ESC. CBTIS EN COL. LAS PALMAS.</t>
  </si>
  <si>
    <t>EL AGUACATE, FRACC. POPULAR EL CACIQUE.</t>
  </si>
  <si>
    <t>EL AGUACATE.</t>
  </si>
  <si>
    <t>EL AGUACATE, LA CHILERA.</t>
  </si>
  <si>
    <t>EL AGUACATE, LA VÍA.</t>
  </si>
  <si>
    <t>EL AGUACATE, CONAFE.</t>
  </si>
  <si>
    <t>EL AGUACATE, LA CASA CHINA.</t>
  </si>
  <si>
    <t>HEROICA ZITÁCUARO, CALLE GONZALEZ ORTEGA.</t>
  </si>
  <si>
    <t>HEROICA ZITÁCUARO.</t>
  </si>
  <si>
    <t>HEROICA ZITÁCUARO, CALLE HIDALGO ENTRE MORELOS Y VICTORIA.</t>
  </si>
  <si>
    <t>HEROICA ZITÁCUARO, CALLE GRAL. PUEBLITA, COL. POETAS.</t>
  </si>
  <si>
    <t>HEROICA ZITÁCUARO, CALLE JUAN DE DIOS PEZA, COL. POETAS.</t>
  </si>
  <si>
    <t>NICOLÁS ROMERO, 2A. MZA. LOS PINOS.</t>
  </si>
  <si>
    <t>NICOLÁS ROMERO, 1A. MZA. EL CERESO.</t>
  </si>
  <si>
    <t>NICOLÁS ROMERO, PIEDRA ANCHA.</t>
  </si>
  <si>
    <t>SAN FELIPE LOS  ALZATI,  1A. MZA CERCA PUENTE  VEHICULAR.</t>
  </si>
  <si>
    <t xml:space="preserve">HEROICA ZITÁCUARO (0001) </t>
  </si>
  <si>
    <t>NICOLÁS ROMERO, 6A. MZA. EL CAMPAMENTO.</t>
  </si>
  <si>
    <t>URB-501-2017-037</t>
  </si>
  <si>
    <t>PAVIMENTACIÓN DE CAMINO A BASE DE CONCRETO HIDRÁULICO</t>
  </si>
  <si>
    <t>NICOLÁS ROMERO 5A. MZA. TOMA DE AGUA.</t>
  </si>
  <si>
    <t>SAN JUAN ZITÁCUARO, CEDANO, 2A. MZA ATRAS SALÓN ZIRANDA</t>
  </si>
  <si>
    <t>APUTZIO DE JUEREZ</t>
  </si>
  <si>
    <t>INFRAESTRUCTURA PARA EL HÁBITAT</t>
  </si>
  <si>
    <r>
      <t xml:space="preserve">La Y Griega, Aputzio de Júarez, Esc. </t>
    </r>
    <r>
      <rPr>
        <sz val="10"/>
        <color rgb="FFFF0000"/>
        <rFont val="Arial"/>
        <family val="2"/>
      </rPr>
      <t xml:space="preserve">------ </t>
    </r>
    <r>
      <rPr>
        <sz val="10"/>
        <color theme="1"/>
        <rFont val="Arial"/>
        <family val="2"/>
      </rPr>
      <t xml:space="preserve">  Ignacio lópez Rayon</t>
    </r>
  </si>
  <si>
    <r>
      <t>ESC. PRIMARIA BILINGÜE "</t>
    </r>
    <r>
      <rPr>
        <b/>
        <sz val="10"/>
        <color theme="1"/>
        <rFont val="Arial"/>
        <family val="2"/>
      </rPr>
      <t>JUSTO SIERRA"</t>
    </r>
  </si>
  <si>
    <r>
      <t xml:space="preserve">CONSTRUCCIÓN DE TECHUMBRE EN AREA DEPORTIVA / </t>
    </r>
    <r>
      <rPr>
        <b/>
        <sz val="10"/>
        <color theme="1"/>
        <rFont val="Arial"/>
        <family val="2"/>
      </rPr>
      <t xml:space="preserve">O CONSTRUCCION DE AULA </t>
    </r>
  </si>
  <si>
    <r>
      <t xml:space="preserve">URB. CARPINTEROS </t>
    </r>
    <r>
      <rPr>
        <b/>
        <sz val="14"/>
        <color theme="1"/>
        <rFont val="Arial"/>
        <family val="2"/>
      </rPr>
      <t>001</t>
    </r>
  </si>
  <si>
    <r>
      <t>URB - CRE</t>
    </r>
    <r>
      <rPr>
        <b/>
        <sz val="14"/>
        <color theme="0"/>
        <rFont val="Arial"/>
        <family val="2"/>
      </rPr>
      <t xml:space="preserve">SCENCIO </t>
    </r>
    <r>
      <rPr>
        <b/>
        <sz val="14"/>
        <rFont val="Arial"/>
        <family val="2"/>
      </rPr>
      <t>- 012</t>
    </r>
    <r>
      <rPr>
        <sz val="11"/>
        <color theme="1"/>
        <rFont val="Calibri"/>
        <family val="2"/>
        <scheme val="minor"/>
      </rPr>
      <t/>
    </r>
  </si>
  <si>
    <r>
      <t>URB - CRE</t>
    </r>
    <r>
      <rPr>
        <b/>
        <sz val="14"/>
        <color theme="0"/>
        <rFont val="Arial"/>
        <family val="2"/>
      </rPr>
      <t xml:space="preserve">SCENCIO </t>
    </r>
    <r>
      <rPr>
        <b/>
        <sz val="14"/>
        <rFont val="Arial"/>
        <family val="2"/>
      </rPr>
      <t>- 017</t>
    </r>
    <r>
      <rPr>
        <sz val="11"/>
        <color theme="1"/>
        <rFont val="Calibri"/>
        <family val="2"/>
        <scheme val="minor"/>
      </rPr>
      <t/>
    </r>
  </si>
  <si>
    <r>
      <t>URB - CRE</t>
    </r>
    <r>
      <rPr>
        <b/>
        <sz val="14"/>
        <color theme="1"/>
        <rFont val="Arial"/>
        <family val="2"/>
      </rPr>
      <t>SCENCIO - 020</t>
    </r>
  </si>
  <si>
    <r>
      <t xml:space="preserve">URB. CURU. </t>
    </r>
    <r>
      <rPr>
        <b/>
        <sz val="14"/>
        <rFont val="Arial"/>
        <family val="2"/>
      </rPr>
      <t>001</t>
    </r>
  </si>
  <si>
    <r>
      <t xml:space="preserve">URB. CURU. </t>
    </r>
    <r>
      <rPr>
        <b/>
        <sz val="14"/>
        <rFont val="Arial"/>
        <family val="2"/>
      </rPr>
      <t>010</t>
    </r>
    <r>
      <rPr>
        <sz val="11"/>
        <color theme="1"/>
        <rFont val="Calibri"/>
        <family val="2"/>
        <scheme val="minor"/>
      </rPr>
      <t/>
    </r>
  </si>
  <si>
    <r>
      <t xml:space="preserve">URB. FCO. SERRATO. </t>
    </r>
    <r>
      <rPr>
        <b/>
        <sz val="14"/>
        <color theme="1"/>
        <rFont val="Arial"/>
        <family val="2"/>
      </rPr>
      <t>010</t>
    </r>
    <r>
      <rPr>
        <sz val="11"/>
        <color theme="1"/>
        <rFont val="Calibri"/>
        <family val="2"/>
        <scheme val="minor"/>
      </rPr>
      <t/>
    </r>
  </si>
  <si>
    <r>
      <t xml:space="preserve">ZITACUARO </t>
    </r>
    <r>
      <rPr>
        <b/>
        <sz val="14"/>
        <color theme="1"/>
        <rFont val="Arial"/>
        <family val="2"/>
      </rPr>
      <t>006</t>
    </r>
    <r>
      <rPr>
        <sz val="11"/>
        <color theme="1"/>
        <rFont val="Calibri"/>
        <family val="2"/>
        <scheme val="minor"/>
      </rPr>
      <t/>
    </r>
  </si>
  <si>
    <r>
      <t xml:space="preserve">ZITACUARO </t>
    </r>
    <r>
      <rPr>
        <b/>
        <sz val="14"/>
        <color theme="1"/>
        <rFont val="Arial"/>
        <family val="2"/>
      </rPr>
      <t>011</t>
    </r>
    <r>
      <rPr>
        <sz val="11"/>
        <color theme="1"/>
        <rFont val="Calibri"/>
        <family val="2"/>
        <scheme val="minor"/>
      </rPr>
      <t/>
    </r>
  </si>
  <si>
    <r>
      <t xml:space="preserve">ZITACUARO </t>
    </r>
    <r>
      <rPr>
        <b/>
        <sz val="14"/>
        <color theme="1"/>
        <rFont val="Arial"/>
        <family val="2"/>
      </rPr>
      <t>014</t>
    </r>
    <r>
      <rPr>
        <sz val="11"/>
        <color theme="1"/>
        <rFont val="Calibri"/>
        <family val="2"/>
        <scheme val="minor"/>
      </rPr>
      <t/>
    </r>
  </si>
  <si>
    <r>
      <t xml:space="preserve">ZITACUARO </t>
    </r>
    <r>
      <rPr>
        <b/>
        <sz val="14"/>
        <color theme="1"/>
        <rFont val="Arial"/>
        <family val="2"/>
      </rPr>
      <t>023</t>
    </r>
    <r>
      <rPr>
        <sz val="11"/>
        <color theme="1"/>
        <rFont val="Calibri"/>
        <family val="2"/>
        <scheme val="minor"/>
      </rPr>
      <t/>
    </r>
  </si>
  <si>
    <r>
      <t xml:space="preserve">URB. NICOLAS ROMERO. </t>
    </r>
    <r>
      <rPr>
        <b/>
        <sz val="14"/>
        <color theme="1"/>
        <rFont val="Arial"/>
        <family val="2"/>
      </rPr>
      <t>008</t>
    </r>
    <r>
      <rPr>
        <sz val="11"/>
        <color theme="1"/>
        <rFont val="Calibri"/>
        <family val="2"/>
        <scheme val="minor"/>
      </rPr>
      <t/>
    </r>
  </si>
  <si>
    <r>
      <t>URB. SAN FELIPE.</t>
    </r>
    <r>
      <rPr>
        <sz val="10"/>
        <rFont val="Arial"/>
        <family val="2"/>
      </rPr>
      <t xml:space="preserve"> </t>
    </r>
    <r>
      <rPr>
        <b/>
        <sz val="14"/>
        <rFont val="Arial"/>
        <family val="2"/>
      </rPr>
      <t>005</t>
    </r>
    <r>
      <rPr>
        <sz val="11"/>
        <color theme="1"/>
        <rFont val="Calibri"/>
        <family val="2"/>
        <scheme val="minor"/>
      </rPr>
      <t/>
    </r>
  </si>
  <si>
    <r>
      <t xml:space="preserve">URB. SAN JUAN ZITACUARO. </t>
    </r>
    <r>
      <rPr>
        <b/>
        <sz val="14"/>
        <color theme="1"/>
        <rFont val="Arial"/>
        <family val="2"/>
      </rPr>
      <t>001</t>
    </r>
  </si>
  <si>
    <r>
      <t xml:space="preserve">URB. SAN JUAN ZITACUARO. </t>
    </r>
    <r>
      <rPr>
        <b/>
        <sz val="14"/>
        <color theme="1"/>
        <rFont val="Arial"/>
        <family val="2"/>
      </rPr>
      <t>002</t>
    </r>
    <r>
      <rPr>
        <sz val="11"/>
        <color theme="1"/>
        <rFont val="Calibri"/>
        <family val="2"/>
        <scheme val="minor"/>
      </rPr>
      <t/>
    </r>
  </si>
  <si>
    <r>
      <t xml:space="preserve">URB. SAN JUAN ZITACUARO. </t>
    </r>
    <r>
      <rPr>
        <b/>
        <sz val="14"/>
        <color theme="1"/>
        <rFont val="Arial"/>
        <family val="2"/>
      </rPr>
      <t>020</t>
    </r>
    <r>
      <rPr>
        <sz val="11"/>
        <color theme="1"/>
        <rFont val="Calibri"/>
        <family val="2"/>
        <scheme val="minor"/>
      </rPr>
      <t/>
    </r>
  </si>
  <si>
    <r>
      <t xml:space="preserve">URB. SAN JUAN ZITACUARO. </t>
    </r>
    <r>
      <rPr>
        <b/>
        <sz val="14"/>
        <color theme="1"/>
        <rFont val="Arial"/>
        <family val="2"/>
      </rPr>
      <t>028</t>
    </r>
    <r>
      <rPr>
        <sz val="11"/>
        <color theme="1"/>
        <rFont val="Calibri"/>
        <family val="2"/>
        <scheme val="minor"/>
      </rPr>
      <t/>
    </r>
  </si>
  <si>
    <r>
      <t xml:space="preserve">URB. SAN JUAN ZITACUARO. </t>
    </r>
    <r>
      <rPr>
        <b/>
        <sz val="14"/>
        <color theme="1"/>
        <rFont val="Arial"/>
        <family val="2"/>
      </rPr>
      <t>030</t>
    </r>
    <r>
      <rPr>
        <sz val="11"/>
        <color theme="1"/>
        <rFont val="Calibri"/>
        <family val="2"/>
        <scheme val="minor"/>
      </rPr>
      <t/>
    </r>
  </si>
  <si>
    <r>
      <rPr>
        <b/>
        <sz val="12"/>
        <color rgb="FFFF0000"/>
        <rFont val="Arial"/>
        <family val="2"/>
      </rPr>
      <t>EUCALIPTO</t>
    </r>
    <r>
      <rPr>
        <b/>
        <sz val="12"/>
        <color theme="1"/>
        <rFont val="Arial"/>
        <family val="2"/>
      </rPr>
      <t xml:space="preserve"> ES RUTA DE TC. PRIORIDAD (NO HAN IDOI A MEDIR, COMPROMISO CON EL ING. SILVANO)</t>
    </r>
  </si>
  <si>
    <r>
      <t xml:space="preserve">URB. OCURIO </t>
    </r>
    <r>
      <rPr>
        <b/>
        <sz val="14"/>
        <color theme="1"/>
        <rFont val="Arial"/>
        <family val="2"/>
      </rPr>
      <t>001</t>
    </r>
  </si>
  <si>
    <t>SUBTOTAL MEJORAMIENTO DE VIVIENDA</t>
  </si>
  <si>
    <t>SUBTOTAL VIVIENDA ELECTRIFICACIÓN</t>
  </si>
  <si>
    <t>AYS-300-2017-700</t>
  </si>
  <si>
    <t>AYS-300-2017-701</t>
  </si>
  <si>
    <t>AYS-300-2017-702</t>
  </si>
  <si>
    <t>AYS-300-2017-703</t>
  </si>
  <si>
    <t>AYS-300-2017-704</t>
  </si>
  <si>
    <t>AYS-300-2017-705</t>
  </si>
  <si>
    <t>AYS-300-2017-706</t>
  </si>
  <si>
    <t>AYS-300-2017-707</t>
  </si>
  <si>
    <t>AYS-300-2017-708</t>
  </si>
  <si>
    <t>AYS-300-2017-709</t>
  </si>
  <si>
    <t>AYS-300-2017-710</t>
  </si>
  <si>
    <t>AYS-300-2017-711</t>
  </si>
  <si>
    <t>AYS-300-2017-712</t>
  </si>
  <si>
    <t>AYS-300-2017-713</t>
  </si>
  <si>
    <t>AYS-300-2017-715</t>
  </si>
  <si>
    <t>AYS-300-2017-714</t>
  </si>
  <si>
    <t>AYS-300-2017-716</t>
  </si>
  <si>
    <t>AYS-300-2017-717</t>
  </si>
  <si>
    <t>AYS-300-2017-718</t>
  </si>
  <si>
    <t>AYS-300-2017-719</t>
  </si>
  <si>
    <t>AYS-300-2017-720</t>
  </si>
  <si>
    <t>AYS-300-2017-721</t>
  </si>
  <si>
    <t>AYS-300-2017-722</t>
  </si>
  <si>
    <t>AYS-300-2017-723</t>
  </si>
  <si>
    <t>AYS-300-2017-724</t>
  </si>
  <si>
    <t>AYS-300-2017-725</t>
  </si>
  <si>
    <t>AYS-300-2017-726</t>
  </si>
  <si>
    <t>AYS-300-2017-727</t>
  </si>
  <si>
    <t>AYS-300-2017-728</t>
  </si>
  <si>
    <t>AYS-300-2017-729</t>
  </si>
  <si>
    <t>AYS-300-2017-730</t>
  </si>
  <si>
    <t>AYS-300-2017-731</t>
  </si>
  <si>
    <t>AYS-300-2017-732</t>
  </si>
  <si>
    <t>AYS-300-2017-733</t>
  </si>
  <si>
    <t>AYS-300-2017-734</t>
  </si>
  <si>
    <t>AYS-300-2017-735</t>
  </si>
  <si>
    <t>VIV-300-2017-736</t>
  </si>
  <si>
    <t>VIV-300-2017-737</t>
  </si>
  <si>
    <t>SAL-300-2017-738</t>
  </si>
  <si>
    <t>SAL-300-2017-739</t>
  </si>
  <si>
    <t>SAL-300-2017-740</t>
  </si>
  <si>
    <t>VIV-300-2017-741</t>
  </si>
  <si>
    <t>VIV-300-2017-743</t>
  </si>
  <si>
    <t>VIV-300-2017-742</t>
  </si>
  <si>
    <t>VIV-300-2017-744</t>
  </si>
  <si>
    <t>VIV-300-2017-745</t>
  </si>
  <si>
    <t>VIV-300-2017-747</t>
  </si>
  <si>
    <t>VIV-300-2017-746</t>
  </si>
  <si>
    <t>VIV-300-2017-748</t>
  </si>
  <si>
    <t>VIV-300-2017-749</t>
  </si>
  <si>
    <t>VIV-300-2017-750</t>
  </si>
  <si>
    <t>VIV-300-2017-751</t>
  </si>
  <si>
    <t>VIV-300-2017-752</t>
  </si>
  <si>
    <t>VIV-300-2017-753</t>
  </si>
  <si>
    <t>VIV-300-2017-754</t>
  </si>
  <si>
    <t>VIV-300-2017-755</t>
  </si>
  <si>
    <t>VIV-300-2017-756</t>
  </si>
  <si>
    <t>VIV-300-2017-757</t>
  </si>
  <si>
    <t>VIV-300-2017-758</t>
  </si>
  <si>
    <t>VIV-300-2017-759</t>
  </si>
  <si>
    <t>VIV-300-2017-760</t>
  </si>
  <si>
    <t>ED-300-2017-761</t>
  </si>
  <si>
    <t>ED-300-2017-762</t>
  </si>
  <si>
    <t>ED-300-2017-763</t>
  </si>
  <si>
    <t>ED-300-2017-764</t>
  </si>
  <si>
    <t>ED-300-2017-765</t>
  </si>
  <si>
    <t>ED-300-2017-766</t>
  </si>
  <si>
    <t>ED-300-2017-767</t>
  </si>
  <si>
    <t>ED-300-2017-768</t>
  </si>
  <si>
    <t>ED-300-2017-769</t>
  </si>
  <si>
    <t>URB-300-2017-780</t>
  </si>
  <si>
    <t>URB-300-2017-790</t>
  </si>
  <si>
    <t>URB-300-2017-791</t>
  </si>
  <si>
    <t>URB-300-2017-792</t>
  </si>
  <si>
    <t>URB-300-2017-793</t>
  </si>
  <si>
    <t>URB-300-2017-794</t>
  </si>
  <si>
    <t>URB-300-2017-795</t>
  </si>
  <si>
    <t>URB-300-2017-796</t>
  </si>
  <si>
    <t>URB-300-2017-797</t>
  </si>
  <si>
    <t>URB-300-2017-798</t>
  </si>
  <si>
    <t>URB-300-2017-799</t>
  </si>
  <si>
    <t>URB-300-2017-800</t>
  </si>
  <si>
    <t>URB-300-2017-801</t>
  </si>
  <si>
    <t>ED-300-2017-770</t>
  </si>
  <si>
    <t>ED-300-2017-771</t>
  </si>
  <si>
    <t>ED-300-2017-772</t>
  </si>
  <si>
    <t>ED-300-2017-773</t>
  </si>
  <si>
    <t>ED-300-2017-774</t>
  </si>
  <si>
    <t>ED-300-2017-775</t>
  </si>
  <si>
    <t>ED-300-2017-776</t>
  </si>
  <si>
    <t>ED-300-2017-777</t>
  </si>
  <si>
    <t>ED-300-2017-778</t>
  </si>
  <si>
    <t>ED-300-2017-779</t>
  </si>
  <si>
    <t>URB-300-2017-781</t>
  </si>
  <si>
    <t>URB-300-2017-782</t>
  </si>
  <si>
    <t>URB-300-2017-783</t>
  </si>
  <si>
    <t>URB-300-2017-784</t>
  </si>
  <si>
    <t>URB-300-2017-785</t>
  </si>
  <si>
    <t>URB-300-2017-786</t>
  </si>
  <si>
    <t>URB-300-2017-787</t>
  </si>
  <si>
    <t>URB-300-2017-788</t>
  </si>
  <si>
    <t>URB-300-2017-789</t>
  </si>
  <si>
    <t>M2 (CONSTRUCCIÓN DE PATIO CÍVICO CON CONCRETO REFORZADO DE 7.30 X 26.60 M)   M2 (ÁREA VERDE CON PASTO VEGETAL)                                       M2 (TECHUMBRE METÁLICA CON LÁMINA ACANALADA DE PATIO CÍVICO 10.54 X 23.60 M)    M2 (CONST. DE COOPERATIVA DE 3.00 X 3.00)</t>
  </si>
  <si>
    <t xml:space="preserve">         640.00                                     26.00                                     2.00                                      26.00                                  125.60                                 2.40</t>
  </si>
  <si>
    <t>ML (RED ELÉCTRICA SUBTERÁNEA PARA ALUMB.)    PZA. (POSTES CON LUMINARIAS TIPO LED DE 55 W)                    PZA (MURETE DE MEDICIÓN PARA ACOMETIDA)                   PZA (REGISTROS ELÉCTRICOS DE 60 X 60 CM)                          M2 (REPOSICIÓN DE PAVIMENTO EN BANQUETAS)     M2 (REPOSICIÓN DE PAVIMENTO EN ARROYO VEH.)</t>
  </si>
  <si>
    <t xml:space="preserve">       172.28                                                           11.56                                     248.74                                                      9.00</t>
  </si>
  <si>
    <t>LA SUMA DE LAS APORTACIONES NO DEBE EXCEDER EL 30% DEL TOTAL ASIGNADO AL MUNICIPIO INCL. G.I. Y PRODIMDF</t>
  </si>
  <si>
    <t>CRESCENCIO MORALES, EL RINCÓN 1A. MZA.</t>
  </si>
  <si>
    <t>CRESCENCIO MORALES, RÍO DE GUADALUPE.</t>
  </si>
  <si>
    <t>RECONSTRUCCIÓN DE CONCRETO HIDRÁULICO DE LA AVENIDA REVOLUCIÓN NORTE, ENTRE CALLE MÉXICO 68 Y CALLE MOCTEZUMA.</t>
  </si>
  <si>
    <t>URB-501-2017-228</t>
  </si>
  <si>
    <t>URB-503-2017-177</t>
  </si>
  <si>
    <t>VIV-501-2017-106</t>
  </si>
  <si>
    <t>715 118 68 20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</si>
</sst>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-80A]d&quot; de &quot;mmmm&quot; de &quot;yyyy;@"/>
    <numFmt numFmtId="165" formatCode="[$-F800]dddd\,\ mmmm\ dd\,\ yyyy"/>
    <numFmt numFmtId="166" formatCode="_-&quot;€&quot;* #,##0.00_-;\-&quot;€&quot;* #,##0.00_-;_-&quot;€&quot;* &quot;-&quot;??_-;_-@_-"/>
    <numFmt numFmtId="167" formatCode="&quot;$&quot;#,##0.00"/>
  </numFmts>
  <fonts count="7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sz val="9"/>
      <color indexed="81"/>
      <name val="Tahoma"/>
      <family val="2"/>
    </font>
    <font>
      <sz val="14"/>
      <color indexed="81"/>
      <name val="Tahoma"/>
      <family val="2"/>
    </font>
    <font>
      <sz val="8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24"/>
      <name val="GalanoGrotesque-Black"/>
      <family val="3"/>
    </font>
    <font>
      <b/>
      <sz val="18"/>
      <name val="GalanoGrotesque-Black"/>
      <family val="3"/>
    </font>
    <font>
      <sz val="10"/>
      <name val="GalanoGrotesque-Black"/>
      <family val="3"/>
    </font>
    <font>
      <b/>
      <sz val="36"/>
      <name val="GalanoGrotesque-Black"/>
      <family val="3"/>
    </font>
    <font>
      <b/>
      <sz val="28"/>
      <name val="GalanoGrotesque-Black"/>
      <family val="3"/>
    </font>
    <font>
      <sz val="11"/>
      <name val="GalanoGrotesque-Medium"/>
      <family val="3"/>
    </font>
    <font>
      <b/>
      <sz val="24"/>
      <name val="Arial"/>
      <family val="2"/>
    </font>
    <font>
      <sz val="11"/>
      <color theme="1"/>
      <name val="Arial"/>
      <family val="2"/>
    </font>
    <font>
      <b/>
      <sz val="13"/>
      <name val="Arial"/>
      <family val="2"/>
    </font>
    <font>
      <b/>
      <sz val="15"/>
      <name val="Arial"/>
      <family val="2"/>
    </font>
    <font>
      <b/>
      <sz val="26"/>
      <color theme="1"/>
      <name val="Arial"/>
      <family val="2"/>
    </font>
    <font>
      <sz val="28"/>
      <color theme="1"/>
      <name val="Arial"/>
      <family val="2"/>
    </font>
    <font>
      <sz val="8"/>
      <name val="Calibri"/>
      <family val="2"/>
      <scheme val="minor"/>
    </font>
    <font>
      <b/>
      <sz val="36"/>
      <name val="GalanoGrotesque-Bold"/>
      <family val="3"/>
    </font>
    <font>
      <b/>
      <sz val="42"/>
      <name val="GalanoGrotesque-Black"/>
      <family val="3"/>
    </font>
    <font>
      <sz val="11"/>
      <name val="Arial"/>
      <family val="2"/>
    </font>
    <font>
      <sz val="7"/>
      <name val="Arial"/>
      <family val="2"/>
    </font>
    <font>
      <sz val="12"/>
      <color rgb="FFFF0000"/>
      <name val="Arial"/>
      <family val="2"/>
    </font>
    <font>
      <sz val="14"/>
      <color theme="1"/>
      <name val="Arial"/>
      <family val="2"/>
    </font>
    <font>
      <b/>
      <sz val="24"/>
      <color theme="1"/>
      <name val="Arial"/>
      <family val="2"/>
    </font>
    <font>
      <b/>
      <sz val="20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3"/>
      <color theme="1"/>
      <name val="Arial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b/>
      <sz val="10"/>
      <color rgb="FFFF0000"/>
      <name val="Arial"/>
      <family val="2"/>
    </font>
    <font>
      <b/>
      <sz val="13"/>
      <color rgb="FFFF0000"/>
      <name val="Arial"/>
      <family val="2"/>
    </font>
    <font>
      <sz val="10"/>
      <color theme="1"/>
      <name val="Arial"/>
      <family val="2"/>
    </font>
    <font>
      <sz val="13"/>
      <color theme="1"/>
      <name val="Arial"/>
      <family val="2"/>
    </font>
    <font>
      <sz val="10"/>
      <color rgb="FFFF0000"/>
      <name val="Arial"/>
      <family val="2"/>
    </font>
    <font>
      <sz val="13"/>
      <name val="Arial"/>
      <family val="2"/>
    </font>
    <font>
      <b/>
      <sz val="9"/>
      <color theme="1"/>
      <name val="Arial"/>
      <family val="2"/>
    </font>
    <font>
      <b/>
      <sz val="16"/>
      <color theme="1"/>
      <name val="Arial"/>
      <family val="2"/>
    </font>
    <font>
      <b/>
      <i/>
      <sz val="9"/>
      <color theme="1"/>
      <name val="Arial"/>
      <family val="2"/>
    </font>
    <font>
      <b/>
      <sz val="11"/>
      <color theme="1"/>
      <name val="Arial"/>
      <family val="2"/>
    </font>
    <font>
      <b/>
      <sz val="18"/>
      <color theme="0"/>
      <name val="Arial"/>
      <family val="2"/>
    </font>
    <font>
      <sz val="9"/>
      <color theme="1"/>
      <name val="Arial"/>
      <family val="2"/>
    </font>
    <font>
      <b/>
      <sz val="14"/>
      <color rgb="FFFFFF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Arial"/>
      <family val="2"/>
    </font>
    <font>
      <b/>
      <sz val="12"/>
      <color rgb="FFFF0000"/>
      <name val="Arial"/>
      <family val="2"/>
    </font>
    <font>
      <b/>
      <i/>
      <sz val="10"/>
      <color theme="1"/>
      <name val="Arial"/>
      <family val="2"/>
    </font>
    <font>
      <i/>
      <sz val="20"/>
      <color theme="1"/>
      <name val="Arial"/>
      <family val="2"/>
    </font>
    <font>
      <b/>
      <sz val="24"/>
      <color rgb="FFFFFF00"/>
      <name val="Arial"/>
      <family val="2"/>
    </font>
    <font>
      <b/>
      <i/>
      <sz val="12"/>
      <color theme="1"/>
      <name val="Arial"/>
      <family val="2"/>
    </font>
    <font>
      <sz val="24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3F81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7" tint="-0.249977111117893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39">
    <xf numFmtId="0" fontId="0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5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3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35" fillId="0" borderId="0" applyFont="0" applyFill="0" applyBorder="0" applyAlignment="0" applyProtection="0"/>
  </cellStyleXfs>
  <cellXfs count="693">
    <xf numFmtId="0" fontId="0" fillId="0" borderId="0" xfId="0"/>
    <xf numFmtId="0" fontId="8" fillId="0" borderId="0" xfId="0" applyFont="1" applyAlignment="1" applyProtection="1">
      <protection hidden="1"/>
    </xf>
    <xf numFmtId="0" fontId="7" fillId="0" borderId="0" xfId="0" applyFont="1"/>
    <xf numFmtId="0" fontId="12" fillId="0" borderId="0" xfId="0" applyFont="1" applyFill="1" applyAlignment="1" applyProtection="1">
      <protection hidden="1"/>
    </xf>
    <xf numFmtId="0" fontId="14" fillId="0" borderId="0" xfId="0" applyFont="1" applyFill="1"/>
    <xf numFmtId="0" fontId="18" fillId="5" borderId="0" xfId="0" applyFont="1" applyFill="1" applyBorder="1" applyAlignment="1">
      <alignment horizontal="left" vertical="center"/>
    </xf>
    <xf numFmtId="0" fontId="4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/>
    <xf numFmtId="0" fontId="17" fillId="5" borderId="0" xfId="0" applyFont="1" applyFill="1" applyBorder="1"/>
    <xf numFmtId="0" fontId="16" fillId="5" borderId="21" xfId="0" applyFont="1" applyFill="1" applyBorder="1" applyAlignment="1">
      <alignment horizontal="center" vertical="center" wrapText="1"/>
    </xf>
    <xf numFmtId="0" fontId="8" fillId="0" borderId="0" xfId="0" applyFont="1" applyAlignment="1" applyProtection="1">
      <alignment wrapText="1"/>
      <protection hidden="1"/>
    </xf>
    <xf numFmtId="0" fontId="8" fillId="0" borderId="0" xfId="0" applyFont="1" applyAlignment="1" applyProtection="1">
      <alignment horizontal="left" wrapText="1"/>
      <protection hidden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0" fillId="0" borderId="1" xfId="0" applyBorder="1" applyAlignment="1">
      <alignment vertical="center"/>
    </xf>
    <xf numFmtId="0" fontId="22" fillId="5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 applyProtection="1">
      <alignment vertical="center" wrapText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6" fillId="8" borderId="38" xfId="0" applyFont="1" applyFill="1" applyBorder="1" applyAlignment="1">
      <alignment horizontal="center" vertical="center"/>
    </xf>
    <xf numFmtId="49" fontId="26" fillId="8" borderId="39" xfId="0" applyNumberFormat="1" applyFont="1" applyFill="1" applyBorder="1" applyAlignment="1">
      <alignment horizontal="center" vertical="center" wrapText="1"/>
    </xf>
    <xf numFmtId="0" fontId="26" fillId="8" borderId="39" xfId="0" applyFont="1" applyFill="1" applyBorder="1" applyAlignment="1">
      <alignment horizontal="center" vertical="center" wrapText="1"/>
    </xf>
    <xf numFmtId="0" fontId="26" fillId="8" borderId="40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vertical="center"/>
    </xf>
    <xf numFmtId="0" fontId="26" fillId="2" borderId="1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0" fillId="0" borderId="20" xfId="0" applyFont="1" applyBorder="1" applyAlignment="1">
      <alignment vertical="center"/>
    </xf>
    <xf numFmtId="44" fontId="0" fillId="0" borderId="1" xfId="0" applyNumberFormat="1" applyFill="1" applyBorder="1" applyAlignment="1">
      <alignment vertical="center"/>
    </xf>
    <xf numFmtId="0" fontId="26" fillId="0" borderId="26" xfId="0" applyFont="1" applyBorder="1" applyAlignment="1">
      <alignment horizontal="right" vertical="center"/>
    </xf>
    <xf numFmtId="0" fontId="20" fillId="0" borderId="0" xfId="0" applyFont="1" applyAlignment="1">
      <alignment horizontal="right"/>
    </xf>
    <xf numFmtId="0" fontId="20" fillId="0" borderId="0" xfId="0" applyFont="1" applyBorder="1" applyAlignment="1">
      <alignment horizontal="right"/>
    </xf>
    <xf numFmtId="0" fontId="20" fillId="0" borderId="20" xfId="0" applyFont="1" applyBorder="1" applyAlignment="1">
      <alignment vertical="center" wrapText="1"/>
    </xf>
    <xf numFmtId="0" fontId="20" fillId="0" borderId="0" xfId="0" applyFont="1" applyBorder="1" applyAlignment="1">
      <alignment vertical="center"/>
    </xf>
    <xf numFmtId="44" fontId="0" fillId="0" borderId="0" xfId="0" applyNumberFormat="1" applyBorder="1" applyAlignment="1">
      <alignment vertical="center"/>
    </xf>
    <xf numFmtId="0" fontId="20" fillId="0" borderId="0" xfId="0" applyFont="1" applyBorder="1" applyAlignment="1">
      <alignment horizontal="center" vertical="center" wrapText="1"/>
    </xf>
    <xf numFmtId="0" fontId="26" fillId="0" borderId="0" xfId="0" applyFont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6" fillId="0" borderId="0" xfId="0" applyFont="1" applyAlignment="1">
      <alignment horizontal="right"/>
    </xf>
    <xf numFmtId="44" fontId="0" fillId="0" borderId="0" xfId="0" applyNumberFormat="1"/>
    <xf numFmtId="0" fontId="27" fillId="0" borderId="0" xfId="0" applyFont="1" applyAlignment="1">
      <alignment horizontal="right"/>
    </xf>
    <xf numFmtId="9" fontId="25" fillId="0" borderId="0" xfId="3" applyFont="1" applyAlignment="1">
      <alignment horizontal="center" vertical="center"/>
    </xf>
    <xf numFmtId="0" fontId="30" fillId="0" borderId="0" xfId="0" applyFont="1"/>
    <xf numFmtId="0" fontId="30" fillId="0" borderId="0" xfId="0" applyFont="1" applyBorder="1"/>
    <xf numFmtId="44" fontId="21" fillId="5" borderId="0" xfId="1" applyFont="1" applyFill="1" applyBorder="1" applyAlignment="1">
      <alignment horizontal="left" vertical="center"/>
    </xf>
    <xf numFmtId="44" fontId="4" fillId="0" borderId="0" xfId="1" applyFont="1" applyBorder="1" applyAlignment="1" applyProtection="1">
      <alignment horizontal="center" vertical="center"/>
      <protection hidden="1"/>
    </xf>
    <xf numFmtId="44" fontId="4" fillId="6" borderId="0" xfId="1" applyFont="1" applyFill="1" applyBorder="1" applyAlignment="1" applyProtection="1">
      <alignment horizontal="right" vertical="center" wrapText="1"/>
    </xf>
    <xf numFmtId="44" fontId="0" fillId="0" borderId="0" xfId="1" applyFont="1"/>
    <xf numFmtId="0" fontId="21" fillId="5" borderId="0" xfId="0" applyFont="1" applyFill="1" applyBorder="1" applyAlignment="1">
      <alignment horizontal="left" vertical="center" wrapText="1"/>
    </xf>
    <xf numFmtId="0" fontId="4" fillId="6" borderId="0" xfId="0" applyFont="1" applyFill="1" applyBorder="1" applyAlignment="1" applyProtection="1">
      <alignment horizontal="right" vertical="center" wrapText="1"/>
    </xf>
    <xf numFmtId="0" fontId="20" fillId="0" borderId="0" xfId="4"/>
    <xf numFmtId="44" fontId="19" fillId="0" borderId="0" xfId="1" applyFont="1" applyBorder="1" applyAlignment="1" applyProtection="1">
      <alignment horizontal="center" vertical="center"/>
      <protection hidden="1"/>
    </xf>
    <xf numFmtId="0" fontId="26" fillId="0" borderId="0" xfId="4" applyFont="1" applyFill="1" applyBorder="1" applyAlignment="1">
      <alignment horizontal="center" vertical="center" wrapText="1"/>
    </xf>
    <xf numFmtId="0" fontId="26" fillId="0" borderId="0" xfId="4" applyFont="1" applyAlignment="1">
      <alignment horizontal="center"/>
    </xf>
    <xf numFmtId="44" fontId="25" fillId="0" borderId="1" xfId="6" applyFont="1" applyBorder="1" applyAlignment="1">
      <alignment vertical="center"/>
    </xf>
    <xf numFmtId="44" fontId="2" fillId="0" borderId="1" xfId="1" applyFont="1" applyBorder="1" applyAlignment="1">
      <alignment vertical="center"/>
    </xf>
    <xf numFmtId="0" fontId="2" fillId="0" borderId="1" xfId="0" applyFont="1" applyBorder="1" applyAlignment="1">
      <alignment vertical="center"/>
    </xf>
    <xf numFmtId="44" fontId="3" fillId="0" borderId="0" xfId="1" applyFont="1" applyBorder="1" applyAlignment="1" applyProtection="1">
      <alignment horizontal="center" vertical="center"/>
      <protection hidden="1"/>
    </xf>
    <xf numFmtId="44" fontId="4" fillId="0" borderId="0" xfId="1" applyNumberFormat="1" applyFont="1" applyBorder="1" applyAlignment="1" applyProtection="1">
      <alignment horizontal="center" vertical="center"/>
      <protection hidden="1"/>
    </xf>
    <xf numFmtId="44" fontId="0" fillId="0" borderId="1" xfId="1" applyFont="1" applyFill="1" applyBorder="1" applyAlignment="1">
      <alignment vertical="center"/>
    </xf>
    <xf numFmtId="44" fontId="0" fillId="0" borderId="7" xfId="0" applyNumberFormat="1" applyFill="1" applyBorder="1" applyAlignment="1">
      <alignment vertical="center"/>
    </xf>
    <xf numFmtId="0" fontId="37" fillId="5" borderId="4" xfId="0" applyFont="1" applyFill="1" applyBorder="1" applyAlignment="1">
      <alignment horizontal="left" vertical="center"/>
    </xf>
    <xf numFmtId="44" fontId="21" fillId="5" borderId="21" xfId="1" applyFont="1" applyFill="1" applyBorder="1" applyAlignment="1">
      <alignment horizontal="left" vertical="center"/>
    </xf>
    <xf numFmtId="0" fontId="36" fillId="5" borderId="27" xfId="0" applyFont="1" applyFill="1" applyBorder="1" applyAlignment="1">
      <alignment horizontal="left" vertical="center"/>
    </xf>
    <xf numFmtId="0" fontId="36" fillId="5" borderId="5" xfId="0" applyFont="1" applyFill="1" applyBorder="1" applyAlignment="1">
      <alignment horizontal="left" vertical="center" wrapText="1"/>
    </xf>
    <xf numFmtId="0" fontId="36" fillId="5" borderId="5" xfId="0" applyFont="1" applyFill="1" applyBorder="1" applyAlignment="1">
      <alignment horizontal="left" vertical="center"/>
    </xf>
    <xf numFmtId="44" fontId="36" fillId="5" borderId="5" xfId="1" applyFont="1" applyFill="1" applyBorder="1" applyAlignment="1">
      <alignment horizontal="left" vertical="center"/>
    </xf>
    <xf numFmtId="44" fontId="36" fillId="5" borderId="6" xfId="1" applyFont="1" applyFill="1" applyBorder="1" applyAlignment="1">
      <alignment horizontal="left" vertical="center"/>
    </xf>
    <xf numFmtId="44" fontId="25" fillId="7" borderId="16" xfId="0" applyNumberFormat="1" applyFont="1" applyFill="1" applyBorder="1" applyAlignment="1">
      <alignment vertical="center"/>
    </xf>
    <xf numFmtId="44" fontId="25" fillId="2" borderId="44" xfId="0" applyNumberFormat="1" applyFont="1" applyFill="1" applyBorder="1" applyAlignment="1">
      <alignment vertical="center"/>
    </xf>
    <xf numFmtId="44" fontId="12" fillId="0" borderId="0" xfId="6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14" fillId="0" borderId="0" xfId="0" applyFont="1" applyFill="1" applyAlignment="1">
      <alignment vertical="center"/>
    </xf>
    <xf numFmtId="0" fontId="26" fillId="2" borderId="12" xfId="0" applyFont="1" applyFill="1" applyBorder="1" applyAlignment="1">
      <alignment vertical="center"/>
    </xf>
    <xf numFmtId="0" fontId="20" fillId="0" borderId="19" xfId="0" applyFont="1" applyBorder="1" applyAlignment="1">
      <alignment horizontal="center" vertical="center" wrapText="1"/>
    </xf>
    <xf numFmtId="44" fontId="25" fillId="2" borderId="17" xfId="0" applyNumberFormat="1" applyFont="1" applyFill="1" applyBorder="1" applyAlignment="1">
      <alignment vertical="center"/>
    </xf>
    <xf numFmtId="0" fontId="20" fillId="0" borderId="57" xfId="0" applyFont="1" applyBorder="1" applyAlignment="1">
      <alignment vertical="center"/>
    </xf>
    <xf numFmtId="44" fontId="0" fillId="0" borderId="13" xfId="0" applyNumberFormat="1" applyFill="1" applyBorder="1" applyAlignment="1">
      <alignment vertical="center"/>
    </xf>
    <xf numFmtId="0" fontId="26" fillId="0" borderId="0" xfId="0" applyFont="1" applyBorder="1" applyAlignment="1">
      <alignment horizontal="right" vertical="center"/>
    </xf>
    <xf numFmtId="0" fontId="44" fillId="0" borderId="54" xfId="0" applyFont="1" applyBorder="1" applyAlignment="1">
      <alignment horizontal="center" vertical="center" wrapText="1"/>
    </xf>
    <xf numFmtId="0" fontId="44" fillId="0" borderId="56" xfId="0" applyFont="1" applyBorder="1" applyAlignment="1">
      <alignment horizontal="center" vertical="center" wrapText="1"/>
    </xf>
    <xf numFmtId="44" fontId="44" fillId="0" borderId="28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right" vertical="center"/>
    </xf>
    <xf numFmtId="44" fontId="0" fillId="0" borderId="8" xfId="0" applyNumberFormat="1" applyFill="1" applyBorder="1" applyAlignment="1">
      <alignment vertical="center"/>
    </xf>
    <xf numFmtId="0" fontId="20" fillId="0" borderId="56" xfId="0" applyFont="1" applyBorder="1" applyAlignment="1">
      <alignment horizontal="center" vertical="center" wrapText="1"/>
    </xf>
    <xf numFmtId="44" fontId="25" fillId="14" borderId="27" xfId="0" applyNumberFormat="1" applyFont="1" applyFill="1" applyBorder="1" applyAlignment="1">
      <alignment horizontal="right" vertical="center"/>
    </xf>
    <xf numFmtId="44" fontId="25" fillId="14" borderId="32" xfId="0" applyNumberFormat="1" applyFont="1" applyFill="1" applyBorder="1" applyAlignment="1">
      <alignment horizontal="right" vertical="center"/>
    </xf>
    <xf numFmtId="44" fontId="25" fillId="14" borderId="16" xfId="0" applyNumberFormat="1" applyFont="1" applyFill="1" applyBorder="1" applyAlignment="1">
      <alignment vertical="center"/>
    </xf>
    <xf numFmtId="0" fontId="36" fillId="2" borderId="27" xfId="0" applyFont="1" applyFill="1" applyBorder="1" applyAlignment="1">
      <alignment horizontal="left" vertical="center"/>
    </xf>
    <xf numFmtId="0" fontId="36" fillId="2" borderId="5" xfId="0" applyFont="1" applyFill="1" applyBorder="1" applyAlignment="1">
      <alignment horizontal="left" vertical="center" wrapText="1"/>
    </xf>
    <xf numFmtId="0" fontId="36" fillId="2" borderId="5" xfId="0" applyFont="1" applyFill="1" applyBorder="1" applyAlignment="1">
      <alignment horizontal="left" vertical="center"/>
    </xf>
    <xf numFmtId="44" fontId="36" fillId="2" borderId="5" xfId="1" applyFont="1" applyFill="1" applyBorder="1" applyAlignment="1">
      <alignment horizontal="left" vertical="center"/>
    </xf>
    <xf numFmtId="44" fontId="36" fillId="2" borderId="6" xfId="1" applyFont="1" applyFill="1" applyBorder="1" applyAlignment="1">
      <alignment horizontal="left" vertical="center"/>
    </xf>
    <xf numFmtId="0" fontId="36" fillId="7" borderId="5" xfId="0" applyFont="1" applyFill="1" applyBorder="1" applyAlignment="1">
      <alignment horizontal="left" vertical="center"/>
    </xf>
    <xf numFmtId="44" fontId="36" fillId="7" borderId="6" xfId="1" applyFont="1" applyFill="1" applyBorder="1" applyAlignment="1">
      <alignment horizontal="left" vertical="center"/>
    </xf>
    <xf numFmtId="0" fontId="36" fillId="7" borderId="27" xfId="0" applyFont="1" applyFill="1" applyBorder="1" applyAlignment="1">
      <alignment horizontal="left" vertical="center"/>
    </xf>
    <xf numFmtId="0" fontId="36" fillId="7" borderId="5" xfId="0" applyFont="1" applyFill="1" applyBorder="1" applyAlignment="1">
      <alignment horizontal="left" vertical="center" wrapText="1"/>
    </xf>
    <xf numFmtId="44" fontId="36" fillId="7" borderId="5" xfId="1" applyFont="1" applyFill="1" applyBorder="1" applyAlignment="1">
      <alignment horizontal="left" vertical="center"/>
    </xf>
    <xf numFmtId="0" fontId="16" fillId="5" borderId="0" xfId="0" applyFont="1" applyFill="1" applyBorder="1" applyAlignment="1">
      <alignment horizontal="center" vertical="center" wrapText="1"/>
    </xf>
    <xf numFmtId="0" fontId="17" fillId="5" borderId="0" xfId="0" applyFont="1" applyFill="1"/>
    <xf numFmtId="49" fontId="16" fillId="5" borderId="0" xfId="0" applyNumberFormat="1" applyFont="1" applyFill="1" applyBorder="1" applyAlignment="1">
      <alignment horizontal="center" vertical="center" wrapText="1"/>
    </xf>
    <xf numFmtId="0" fontId="11" fillId="0" borderId="0" xfId="0" applyFont="1"/>
    <xf numFmtId="0" fontId="21" fillId="5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 applyProtection="1">
      <alignment horizontal="center" vertical="center" wrapText="1"/>
    </xf>
    <xf numFmtId="164" fontId="5" fillId="0" borderId="0" xfId="0" applyNumberFormat="1" applyFont="1" applyBorder="1" applyAlignment="1" applyProtection="1">
      <alignment horizontal="center" vertical="center" wrapText="1"/>
    </xf>
    <xf numFmtId="164" fontId="5" fillId="0" borderId="0" xfId="0" applyNumberFormat="1" applyFont="1" applyBorder="1" applyAlignment="1" applyProtection="1">
      <alignment horizontal="left" vertical="center" wrapText="1"/>
    </xf>
    <xf numFmtId="164" fontId="11" fillId="0" borderId="0" xfId="0" applyNumberFormat="1" applyFont="1" applyFill="1" applyBorder="1" applyAlignment="1" applyProtection="1">
      <alignment vertical="center" wrapText="1"/>
    </xf>
    <xf numFmtId="164" fontId="5" fillId="0" borderId="0" xfId="0" applyNumberFormat="1" applyFont="1" applyBorder="1" applyAlignment="1" applyProtection="1">
      <alignment vertical="center" wrapText="1"/>
    </xf>
    <xf numFmtId="0" fontId="43" fillId="0" borderId="0" xfId="0" applyFont="1" applyFill="1" applyAlignment="1">
      <alignment horizontal="center" vertical="center" wrapText="1"/>
    </xf>
    <xf numFmtId="49" fontId="20" fillId="0" borderId="24" xfId="0" applyNumberFormat="1" applyFont="1" applyFill="1" applyBorder="1" applyAlignment="1">
      <alignment horizontal="center" vertical="center" wrapText="1"/>
    </xf>
    <xf numFmtId="44" fontId="43" fillId="0" borderId="24" xfId="35" applyFont="1" applyFill="1" applyBorder="1" applyAlignment="1">
      <alignment horizontal="center" vertical="center" wrapText="1"/>
    </xf>
    <xf numFmtId="9" fontId="25" fillId="3" borderId="24" xfId="9" applyFont="1" applyFill="1" applyBorder="1" applyAlignment="1">
      <alignment horizontal="center" vertical="center" wrapText="1"/>
    </xf>
    <xf numFmtId="9" fontId="43" fillId="0" borderId="24" xfId="9" applyFont="1" applyFill="1" applyBorder="1" applyAlignment="1">
      <alignment horizontal="center" vertical="center" wrapText="1"/>
    </xf>
    <xf numFmtId="49" fontId="26" fillId="15" borderId="24" xfId="0" applyNumberFormat="1" applyFont="1" applyFill="1" applyBorder="1" applyAlignment="1">
      <alignment horizontal="center" vertical="center" wrapText="1"/>
    </xf>
    <xf numFmtId="49" fontId="13" fillId="9" borderId="24" xfId="0" applyNumberFormat="1" applyFont="1" applyFill="1" applyBorder="1" applyAlignment="1">
      <alignment horizontal="center" vertical="center" wrapText="1"/>
    </xf>
    <xf numFmtId="49" fontId="45" fillId="2" borderId="24" xfId="0" applyNumberFormat="1" applyFont="1" applyFill="1" applyBorder="1" applyAlignment="1">
      <alignment horizontal="center" vertical="center" wrapText="1"/>
    </xf>
    <xf numFmtId="49" fontId="11" fillId="0" borderId="24" xfId="0" applyNumberFormat="1" applyFont="1" applyFill="1" applyBorder="1" applyAlignment="1">
      <alignment horizontal="center" vertical="center" wrapText="1"/>
    </xf>
    <xf numFmtId="9" fontId="43" fillId="16" borderId="24" xfId="9" applyFont="1" applyFill="1" applyBorder="1" applyAlignment="1">
      <alignment horizontal="center" vertical="center" wrapText="1"/>
    </xf>
    <xf numFmtId="49" fontId="26" fillId="17" borderId="24" xfId="0" applyNumberFormat="1" applyFont="1" applyFill="1" applyBorder="1" applyAlignment="1">
      <alignment horizontal="center" vertical="center" wrapText="1"/>
    </xf>
    <xf numFmtId="49" fontId="26" fillId="18" borderId="24" xfId="0" applyNumberFormat="1" applyFont="1" applyFill="1" applyBorder="1" applyAlignment="1">
      <alignment horizontal="center" vertical="center" wrapText="1"/>
    </xf>
    <xf numFmtId="9" fontId="25" fillId="7" borderId="43" xfId="9" applyFont="1" applyFill="1" applyBorder="1" applyAlignment="1">
      <alignment horizontal="center" vertical="center" wrapText="1"/>
    </xf>
    <xf numFmtId="49" fontId="16" fillId="5" borderId="24" xfId="0" applyNumberFormat="1" applyFont="1" applyFill="1" applyBorder="1" applyAlignment="1">
      <alignment horizontal="center" vertical="center" wrapText="1"/>
    </xf>
    <xf numFmtId="49" fontId="26" fillId="19" borderId="24" xfId="0" applyNumberFormat="1" applyFont="1" applyFill="1" applyBorder="1" applyAlignment="1">
      <alignment horizontal="center" vertical="center" wrapText="1"/>
    </xf>
    <xf numFmtId="49" fontId="13" fillId="0" borderId="24" xfId="0" applyNumberFormat="1" applyFont="1" applyFill="1" applyBorder="1" applyAlignment="1">
      <alignment horizontal="center" vertical="center" wrapText="1"/>
    </xf>
    <xf numFmtId="49" fontId="26" fillId="5" borderId="24" xfId="0" applyNumberFormat="1" applyFont="1" applyFill="1" applyBorder="1" applyAlignment="1">
      <alignment horizontal="center" vertical="center" wrapText="1"/>
    </xf>
    <xf numFmtId="49" fontId="14" fillId="0" borderId="24" xfId="0" applyNumberFormat="1" applyFont="1" applyFill="1" applyBorder="1" applyAlignment="1">
      <alignment horizontal="center" vertical="center" wrapText="1"/>
    </xf>
    <xf numFmtId="49" fontId="26" fillId="20" borderId="24" xfId="0" applyNumberFormat="1" applyFont="1" applyFill="1" applyBorder="1" applyAlignment="1">
      <alignment horizontal="center" vertical="center" wrapText="1"/>
    </xf>
    <xf numFmtId="49" fontId="43" fillId="0" borderId="22" xfId="0" applyNumberFormat="1" applyFont="1" applyFill="1" applyBorder="1" applyAlignment="1">
      <alignment horizontal="center" vertical="center" wrapText="1"/>
    </xf>
    <xf numFmtId="44" fontId="43" fillId="0" borderId="37" xfId="35" applyFont="1" applyFill="1" applyBorder="1" applyAlignment="1">
      <alignment horizontal="center" vertical="center" wrapText="1"/>
    </xf>
    <xf numFmtId="9" fontId="25" fillId="3" borderId="37" xfId="9" applyFont="1" applyFill="1" applyBorder="1" applyAlignment="1">
      <alignment horizontal="center" vertical="center" wrapText="1"/>
    </xf>
    <xf numFmtId="9" fontId="43" fillId="0" borderId="37" xfId="9" applyFont="1" applyFill="1" applyBorder="1" applyAlignment="1">
      <alignment horizontal="center" vertical="center" wrapText="1"/>
    </xf>
    <xf numFmtId="9" fontId="43" fillId="16" borderId="37" xfId="9" applyFont="1" applyFill="1" applyBorder="1" applyAlignment="1">
      <alignment horizontal="center" vertical="center" wrapText="1"/>
    </xf>
    <xf numFmtId="49" fontId="26" fillId="20" borderId="37" xfId="0" applyNumberFormat="1" applyFont="1" applyFill="1" applyBorder="1" applyAlignment="1">
      <alignment horizontal="center" vertical="center" wrapText="1"/>
    </xf>
    <xf numFmtId="49" fontId="20" fillId="0" borderId="37" xfId="0" applyNumberFormat="1" applyFont="1" applyFill="1" applyBorder="1" applyAlignment="1">
      <alignment horizontal="center" vertical="center" wrapText="1"/>
    </xf>
    <xf numFmtId="49" fontId="13" fillId="9" borderId="37" xfId="0" applyNumberFormat="1" applyFont="1" applyFill="1" applyBorder="1" applyAlignment="1">
      <alignment horizontal="center" vertical="center" wrapText="1"/>
    </xf>
    <xf numFmtId="49" fontId="11" fillId="0" borderId="37" xfId="0" applyNumberFormat="1" applyFont="1" applyFill="1" applyBorder="1" applyAlignment="1">
      <alignment horizontal="center" vertical="center" wrapText="1"/>
    </xf>
    <xf numFmtId="49" fontId="23" fillId="0" borderId="42" xfId="0" applyNumberFormat="1" applyFont="1" applyFill="1" applyBorder="1" applyAlignment="1">
      <alignment horizontal="left" vertical="center" wrapText="1"/>
    </xf>
    <xf numFmtId="2" fontId="23" fillId="0" borderId="50" xfId="37" applyNumberFormat="1" applyFont="1" applyFill="1" applyBorder="1" applyAlignment="1">
      <alignment horizontal="center" vertical="center" wrapText="1"/>
    </xf>
    <xf numFmtId="49" fontId="23" fillId="0" borderId="50" xfId="0" applyNumberFormat="1" applyFont="1" applyFill="1" applyBorder="1" applyAlignment="1">
      <alignment horizontal="center" vertical="center" wrapText="1"/>
    </xf>
    <xf numFmtId="44" fontId="23" fillId="0" borderId="42" xfId="35" applyFont="1" applyFill="1" applyBorder="1" applyAlignment="1">
      <alignment horizontal="center" vertical="center"/>
    </xf>
    <xf numFmtId="44" fontId="23" fillId="0" borderId="33" xfId="35" applyFont="1" applyFill="1" applyBorder="1" applyAlignment="1">
      <alignment horizontal="center" vertical="center" wrapText="1"/>
    </xf>
    <xf numFmtId="44" fontId="23" fillId="0" borderId="42" xfId="35" applyFont="1" applyFill="1" applyBorder="1" applyAlignment="1">
      <alignment horizontal="center" vertical="center" wrapText="1"/>
    </xf>
    <xf numFmtId="44" fontId="23" fillId="0" borderId="49" xfId="35" applyFont="1" applyBorder="1" applyAlignment="1">
      <alignment horizontal="center" vertical="center" wrapText="1"/>
    </xf>
    <xf numFmtId="44" fontId="23" fillId="0" borderId="42" xfId="35" applyFont="1" applyBorder="1" applyAlignment="1">
      <alignment horizontal="center" vertical="center" wrapText="1"/>
    </xf>
    <xf numFmtId="49" fontId="23" fillId="0" borderId="24" xfId="0" applyNumberFormat="1" applyFont="1" applyFill="1" applyBorder="1" applyAlignment="1">
      <alignment horizontal="left" vertical="center" wrapText="1"/>
    </xf>
    <xf numFmtId="2" fontId="23" fillId="0" borderId="9" xfId="37" applyNumberFormat="1" applyFont="1" applyFill="1" applyBorder="1" applyAlignment="1">
      <alignment horizontal="center" vertical="center" wrapText="1"/>
    </xf>
    <xf numFmtId="49" fontId="23" fillId="0" borderId="9" xfId="0" applyNumberFormat="1" applyFont="1" applyFill="1" applyBorder="1" applyAlignment="1">
      <alignment horizontal="center" vertical="center" wrapText="1"/>
    </xf>
    <xf numFmtId="44" fontId="23" fillId="0" borderId="24" xfId="35" applyFont="1" applyFill="1" applyBorder="1" applyAlignment="1">
      <alignment horizontal="center" vertical="center"/>
    </xf>
    <xf numFmtId="44" fontId="23" fillId="0" borderId="22" xfId="35" applyFont="1" applyFill="1" applyBorder="1" applyAlignment="1">
      <alignment horizontal="center" vertical="center" wrapText="1"/>
    </xf>
    <xf numFmtId="44" fontId="23" fillId="0" borderId="24" xfId="35" applyFont="1" applyFill="1" applyBorder="1" applyAlignment="1">
      <alignment horizontal="center" vertical="center" wrapText="1"/>
    </xf>
    <xf numFmtId="44" fontId="23" fillId="0" borderId="25" xfId="35" applyFont="1" applyBorder="1" applyAlignment="1">
      <alignment horizontal="center" vertical="center" wrapText="1"/>
    </xf>
    <xf numFmtId="44" fontId="23" fillId="0" borderId="24" xfId="35" applyFont="1" applyBorder="1" applyAlignment="1">
      <alignment horizontal="center" vertical="center" wrapText="1"/>
    </xf>
    <xf numFmtId="49" fontId="23" fillId="0" borderId="37" xfId="0" applyNumberFormat="1" applyFont="1" applyBorder="1" applyAlignment="1">
      <alignment horizontal="center" vertical="center" wrapText="1"/>
    </xf>
    <xf numFmtId="49" fontId="23" fillId="0" borderId="37" xfId="0" applyNumberFormat="1" applyFont="1" applyFill="1" applyBorder="1" applyAlignment="1">
      <alignment horizontal="left" vertical="center" wrapText="1"/>
    </xf>
    <xf numFmtId="49" fontId="23" fillId="0" borderId="26" xfId="0" applyNumberFormat="1" applyFont="1" applyBorder="1" applyAlignment="1">
      <alignment horizontal="center" vertical="center" wrapText="1"/>
    </xf>
    <xf numFmtId="2" fontId="23" fillId="0" borderId="26" xfId="37" applyNumberFormat="1" applyFont="1" applyBorder="1" applyAlignment="1">
      <alignment horizontal="center" vertical="center" wrapText="1"/>
    </xf>
    <xf numFmtId="49" fontId="23" fillId="0" borderId="46" xfId="0" applyNumberFormat="1" applyFont="1" applyBorder="1" applyAlignment="1">
      <alignment horizontal="center" vertical="center" wrapText="1"/>
    </xf>
    <xf numFmtId="44" fontId="23" fillId="0" borderId="37" xfId="35" applyFont="1" applyFill="1" applyBorder="1" applyAlignment="1">
      <alignment horizontal="center" vertical="center"/>
    </xf>
    <xf numFmtId="44" fontId="23" fillId="0" borderId="26" xfId="35" applyFont="1" applyFill="1" applyBorder="1" applyAlignment="1">
      <alignment horizontal="center" vertical="center" wrapText="1"/>
    </xf>
    <xf numFmtId="44" fontId="23" fillId="0" borderId="37" xfId="35" applyFont="1" applyFill="1" applyBorder="1" applyAlignment="1">
      <alignment horizontal="center" vertical="center" wrapText="1"/>
    </xf>
    <xf numFmtId="44" fontId="23" fillId="0" borderId="23" xfId="35" applyFont="1" applyBorder="1" applyAlignment="1">
      <alignment horizontal="center" vertical="center" wrapText="1"/>
    </xf>
    <xf numFmtId="44" fontId="23" fillId="0" borderId="37" xfId="35" applyFont="1" applyBorder="1" applyAlignment="1">
      <alignment horizontal="center" vertical="center" wrapText="1"/>
    </xf>
    <xf numFmtId="44" fontId="20" fillId="0" borderId="19" xfId="0" applyNumberFormat="1" applyFont="1" applyFill="1" applyBorder="1" applyAlignment="1">
      <alignment horizontal="center" vertical="center"/>
    </xf>
    <xf numFmtId="44" fontId="20" fillId="0" borderId="23" xfId="0" applyNumberFormat="1" applyFont="1" applyFill="1" applyBorder="1" applyAlignment="1">
      <alignment horizontal="center" vertical="center"/>
    </xf>
    <xf numFmtId="0" fontId="0" fillId="0" borderId="0" xfId="0"/>
    <xf numFmtId="0" fontId="26" fillId="2" borderId="41" xfId="0" applyFont="1" applyFill="1" applyBorder="1" applyAlignment="1">
      <alignment vertical="center"/>
    </xf>
    <xf numFmtId="0" fontId="26" fillId="2" borderId="1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0" fillId="0" borderId="20" xfId="0" applyFont="1" applyBorder="1" applyAlignment="1">
      <alignment vertical="center" wrapText="1"/>
    </xf>
    <xf numFmtId="44" fontId="24" fillId="11" borderId="32" xfId="0" applyNumberFormat="1" applyFont="1" applyFill="1" applyBorder="1" applyAlignment="1">
      <alignment vertical="center"/>
    </xf>
    <xf numFmtId="49" fontId="23" fillId="0" borderId="42" xfId="0" applyNumberFormat="1" applyFont="1" applyFill="1" applyBorder="1" applyAlignment="1">
      <alignment horizontal="center" vertical="center" wrapText="1"/>
    </xf>
    <xf numFmtId="49" fontId="23" fillId="0" borderId="24" xfId="0" applyNumberFormat="1" applyFont="1" applyFill="1" applyBorder="1" applyAlignment="1">
      <alignment horizontal="center" vertical="center" wrapText="1"/>
    </xf>
    <xf numFmtId="49" fontId="23" fillId="0" borderId="37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25" fillId="0" borderId="32" xfId="0" applyFont="1" applyFill="1" applyBorder="1" applyAlignment="1">
      <alignment vertical="center"/>
    </xf>
    <xf numFmtId="44" fontId="25" fillId="5" borderId="32" xfId="0" applyNumberFormat="1" applyFont="1" applyFill="1" applyBorder="1" applyAlignment="1">
      <alignment vertical="center"/>
    </xf>
    <xf numFmtId="44" fontId="0" fillId="0" borderId="58" xfId="0" applyNumberFormat="1" applyFill="1" applyBorder="1" applyAlignment="1">
      <alignment vertical="center"/>
    </xf>
    <xf numFmtId="44" fontId="25" fillId="7" borderId="59" xfId="0" applyNumberFormat="1" applyFont="1" applyFill="1" applyBorder="1" applyAlignment="1">
      <alignment vertical="center"/>
    </xf>
    <xf numFmtId="0" fontId="20" fillId="0" borderId="47" xfId="0" applyFont="1" applyBorder="1" applyAlignment="1">
      <alignment vertical="center" wrapText="1"/>
    </xf>
    <xf numFmtId="44" fontId="0" fillId="0" borderId="28" xfId="0" applyNumberFormat="1" applyFill="1" applyBorder="1" applyAlignment="1">
      <alignment vertical="center"/>
    </xf>
    <xf numFmtId="44" fontId="25" fillId="7" borderId="44" xfId="0" applyNumberFormat="1" applyFont="1" applyFill="1" applyBorder="1" applyAlignment="1">
      <alignment vertical="center"/>
    </xf>
    <xf numFmtId="44" fontId="20" fillId="0" borderId="62" xfId="0" applyNumberFormat="1" applyFont="1" applyFill="1" applyBorder="1" applyAlignment="1">
      <alignment horizontal="center" vertical="center"/>
    </xf>
    <xf numFmtId="44" fontId="20" fillId="0" borderId="0" xfId="0" applyNumberFormat="1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47" fillId="0" borderId="0" xfId="0" applyFont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vertical="center"/>
      <protection hidden="1"/>
    </xf>
    <xf numFmtId="0" fontId="48" fillId="0" borderId="0" xfId="0" applyFont="1" applyAlignment="1" applyProtection="1">
      <alignment vertical="center"/>
      <protection hidden="1"/>
    </xf>
    <xf numFmtId="0" fontId="46" fillId="0" borderId="0" xfId="0" applyFont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horizontal="center" vertical="center"/>
      <protection hidden="1"/>
    </xf>
    <xf numFmtId="44" fontId="8" fillId="0" borderId="0" xfId="1" applyFont="1" applyAlignment="1" applyProtection="1"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50" fillId="6" borderId="0" xfId="0" applyFont="1" applyFill="1" applyBorder="1" applyAlignment="1" applyProtection="1">
      <alignment horizontal="center" vertical="center"/>
    </xf>
    <xf numFmtId="0" fontId="51" fillId="0" borderId="0" xfId="0" applyFont="1" applyFill="1" applyBorder="1" applyAlignment="1" applyProtection="1">
      <alignment horizontal="center" vertical="center"/>
    </xf>
    <xf numFmtId="0" fontId="51" fillId="0" borderId="0" xfId="0" applyFont="1" applyBorder="1" applyAlignment="1" applyProtection="1">
      <protection hidden="1"/>
    </xf>
    <xf numFmtId="44" fontId="52" fillId="6" borderId="0" xfId="1" applyFont="1" applyFill="1" applyBorder="1" applyAlignment="1" applyProtection="1">
      <alignment horizontal="left" vertical="center"/>
    </xf>
    <xf numFmtId="0" fontId="50" fillId="8" borderId="32" xfId="1" applyNumberFormat="1" applyFont="1" applyFill="1" applyBorder="1" applyAlignment="1" applyProtection="1">
      <alignment horizontal="center" vertical="center" wrapText="1"/>
    </xf>
    <xf numFmtId="0" fontId="53" fillId="2" borderId="5" xfId="0" applyFont="1" applyFill="1" applyBorder="1" applyAlignment="1" applyProtection="1">
      <alignment horizontal="left" vertical="center"/>
    </xf>
    <xf numFmtId="0" fontId="50" fillId="2" borderId="27" xfId="0" applyFont="1" applyFill="1" applyBorder="1" applyAlignment="1" applyProtection="1">
      <alignment horizontal="left" vertical="center"/>
    </xf>
    <xf numFmtId="0" fontId="53" fillId="2" borderId="5" xfId="0" applyFont="1" applyFill="1" applyBorder="1" applyAlignment="1" applyProtection="1">
      <alignment horizontal="left" vertical="center" wrapText="1"/>
    </xf>
    <xf numFmtId="44" fontId="53" fillId="2" borderId="5" xfId="1" applyFont="1" applyFill="1" applyBorder="1" applyAlignment="1" applyProtection="1">
      <alignment horizontal="left" vertical="center"/>
    </xf>
    <xf numFmtId="44" fontId="53" fillId="2" borderId="6" xfId="1" applyFont="1" applyFill="1" applyBorder="1" applyAlignment="1" applyProtection="1">
      <alignment horizontal="left" vertical="center"/>
    </xf>
    <xf numFmtId="0" fontId="53" fillId="2" borderId="5" xfId="0" applyFont="1" applyFill="1" applyBorder="1" applyAlignment="1" applyProtection="1">
      <alignment horizontal="center" vertical="center" wrapText="1"/>
    </xf>
    <xf numFmtId="0" fontId="53" fillId="2" borderId="6" xfId="0" applyFont="1" applyFill="1" applyBorder="1" applyAlignment="1" applyProtection="1">
      <alignment horizontal="center" vertical="center" wrapText="1"/>
    </xf>
    <xf numFmtId="0" fontId="54" fillId="0" borderId="0" xfId="0" applyFont="1"/>
    <xf numFmtId="0" fontId="55" fillId="0" borderId="0" xfId="0" applyFont="1" applyBorder="1" applyAlignment="1" applyProtection="1">
      <alignment horizontal="center" vertical="center"/>
      <protection hidden="1"/>
    </xf>
    <xf numFmtId="0" fontId="56" fillId="0" borderId="0" xfId="0" applyFont="1" applyBorder="1" applyAlignment="1" applyProtection="1">
      <alignment horizontal="center" vertical="center"/>
      <protection hidden="1"/>
    </xf>
    <xf numFmtId="0" fontId="56" fillId="0" borderId="0" xfId="0" applyFont="1" applyBorder="1" applyAlignment="1" applyProtection="1">
      <alignment horizontal="center" vertical="center" wrapText="1"/>
      <protection hidden="1"/>
    </xf>
    <xf numFmtId="44" fontId="56" fillId="0" borderId="0" xfId="1" applyFont="1" applyBorder="1" applyAlignment="1" applyProtection="1">
      <alignment horizontal="center" vertical="center"/>
      <protection hidden="1"/>
    </xf>
    <xf numFmtId="0" fontId="57" fillId="0" borderId="0" xfId="0" applyFont="1" applyBorder="1" applyAlignment="1" applyProtection="1">
      <alignment vertical="center" wrapText="1"/>
    </xf>
    <xf numFmtId="164" fontId="57" fillId="0" borderId="0" xfId="0" applyNumberFormat="1" applyFont="1" applyBorder="1" applyAlignment="1" applyProtection="1">
      <alignment vertical="center" wrapText="1"/>
    </xf>
    <xf numFmtId="164" fontId="57" fillId="0" borderId="0" xfId="0" applyNumberFormat="1" applyFont="1" applyBorder="1" applyAlignment="1" applyProtection="1">
      <alignment vertical="center"/>
    </xf>
    <xf numFmtId="44" fontId="57" fillId="0" borderId="21" xfId="1" applyFont="1" applyBorder="1" applyAlignment="1" applyProtection="1">
      <alignment horizontal="center" vertical="center" wrapText="1"/>
    </xf>
    <xf numFmtId="2" fontId="57" fillId="0" borderId="0" xfId="0" applyNumberFormat="1" applyFont="1" applyBorder="1" applyAlignment="1" applyProtection="1">
      <alignment horizontal="center" vertical="center" wrapText="1"/>
    </xf>
    <xf numFmtId="0" fontId="51" fillId="6" borderId="0" xfId="0" applyFont="1" applyFill="1" applyBorder="1" applyAlignment="1" applyProtection="1">
      <alignment horizontal="left" vertical="center"/>
    </xf>
    <xf numFmtId="0" fontId="52" fillId="0" borderId="0" xfId="0" applyFont="1" applyFill="1" applyBorder="1" applyAlignment="1" applyProtection="1">
      <alignment horizontal="left" vertical="center"/>
    </xf>
    <xf numFmtId="0" fontId="52" fillId="0" borderId="0" xfId="0" applyFont="1" applyFill="1" applyBorder="1" applyAlignment="1" applyProtection="1">
      <alignment horizontal="left" vertical="center" wrapText="1"/>
    </xf>
    <xf numFmtId="0" fontId="52" fillId="6" borderId="0" xfId="0" applyFont="1" applyFill="1" applyBorder="1" applyAlignment="1" applyProtection="1">
      <alignment horizontal="left" vertical="center" wrapText="1"/>
    </xf>
    <xf numFmtId="0" fontId="52" fillId="6" borderId="0" xfId="0" applyFont="1" applyFill="1" applyBorder="1" applyAlignment="1" applyProtection="1">
      <alignment horizontal="left" vertical="center"/>
    </xf>
    <xf numFmtId="0" fontId="51" fillId="6" borderId="0" xfId="0" applyFont="1" applyFill="1" applyBorder="1" applyAlignment="1" applyProtection="1">
      <alignment horizontal="left" vertical="center" wrapText="1"/>
    </xf>
    <xf numFmtId="0" fontId="51" fillId="6" borderId="0" xfId="0" applyFont="1" applyFill="1" applyBorder="1" applyAlignment="1" applyProtection="1">
      <alignment horizontal="center" vertical="center" wrapText="1"/>
    </xf>
    <xf numFmtId="0" fontId="51" fillId="6" borderId="21" xfId="0" applyFont="1" applyFill="1" applyBorder="1" applyAlignment="1" applyProtection="1">
      <alignment horizontal="center" vertical="center" wrapText="1"/>
    </xf>
    <xf numFmtId="0" fontId="51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/>
    <xf numFmtId="0" fontId="57" fillId="0" borderId="28" xfId="0" applyFont="1" applyFill="1" applyBorder="1" applyAlignment="1" applyProtection="1">
      <alignment horizontal="center" vertical="center"/>
      <protection hidden="1"/>
    </xf>
    <xf numFmtId="0" fontId="58" fillId="0" borderId="42" xfId="0" applyFont="1" applyFill="1" applyBorder="1" applyAlignment="1" applyProtection="1">
      <alignment horizontal="center" vertical="center" wrapText="1"/>
      <protection hidden="1"/>
    </xf>
    <xf numFmtId="0" fontId="58" fillId="0" borderId="50" xfId="0" applyFont="1" applyFill="1" applyBorder="1" applyAlignment="1" applyProtection="1">
      <alignment horizontal="center" vertical="center" wrapText="1"/>
      <protection hidden="1"/>
    </xf>
    <xf numFmtId="0" fontId="58" fillId="0" borderId="42" xfId="0" applyFont="1" applyFill="1" applyBorder="1" applyAlignment="1" applyProtection="1">
      <alignment horizontal="left" vertical="center" wrapText="1"/>
      <protection hidden="1"/>
    </xf>
    <xf numFmtId="0" fontId="58" fillId="0" borderId="50" xfId="0" applyFont="1" applyFill="1" applyBorder="1" applyAlignment="1" applyProtection="1">
      <alignment horizontal="center" vertical="center"/>
      <protection hidden="1"/>
    </xf>
    <xf numFmtId="0" fontId="58" fillId="0" borderId="42" xfId="0" applyFont="1" applyFill="1" applyBorder="1" applyAlignment="1" applyProtection="1">
      <alignment horizontal="center" vertical="center"/>
      <protection hidden="1"/>
    </xf>
    <xf numFmtId="44" fontId="58" fillId="0" borderId="50" xfId="1" applyFont="1" applyFill="1" applyBorder="1" applyAlignment="1" applyProtection="1">
      <alignment horizontal="center" vertical="center"/>
      <protection hidden="1"/>
    </xf>
    <xf numFmtId="44" fontId="58" fillId="0" borderId="42" xfId="1" applyFont="1" applyFill="1" applyBorder="1" applyAlignment="1" applyProtection="1">
      <alignment horizontal="center" vertical="center"/>
      <protection hidden="1"/>
    </xf>
    <xf numFmtId="0" fontId="57" fillId="0" borderId="3" xfId="0" applyFont="1" applyBorder="1" applyAlignment="1" applyProtection="1">
      <alignment vertical="center" wrapText="1"/>
    </xf>
    <xf numFmtId="0" fontId="57" fillId="0" borderId="1" xfId="0" applyFont="1" applyBorder="1" applyAlignment="1" applyProtection="1">
      <alignment vertical="center" wrapText="1"/>
    </xf>
    <xf numFmtId="164" fontId="57" fillId="0" borderId="1" xfId="0" applyNumberFormat="1" applyFont="1" applyBorder="1" applyAlignment="1" applyProtection="1">
      <alignment vertical="center" wrapText="1"/>
    </xf>
    <xf numFmtId="164" fontId="57" fillId="0" borderId="1" xfId="0" applyNumberFormat="1" applyFont="1" applyBorder="1" applyAlignment="1" applyProtection="1">
      <alignment vertical="center"/>
    </xf>
    <xf numFmtId="2" fontId="57" fillId="0" borderId="1" xfId="0" applyNumberFormat="1" applyFont="1" applyBorder="1" applyAlignment="1" applyProtection="1">
      <alignment horizontal="center" vertical="center" wrapText="1"/>
    </xf>
    <xf numFmtId="2" fontId="20" fillId="3" borderId="1" xfId="0" applyNumberFormat="1" applyFont="1" applyFill="1" applyBorder="1" applyAlignment="1" applyProtection="1">
      <alignment horizontal="center" vertical="center" wrapText="1"/>
    </xf>
    <xf numFmtId="2" fontId="59" fillId="0" borderId="1" xfId="0" applyNumberFormat="1" applyFont="1" applyBorder="1" applyAlignment="1" applyProtection="1">
      <alignment horizontal="center" vertical="center" wrapText="1"/>
    </xf>
    <xf numFmtId="2" fontId="20" fillId="0" borderId="1" xfId="0" applyNumberFormat="1" applyFont="1" applyBorder="1" applyAlignment="1" applyProtection="1">
      <alignment horizontal="center" vertical="center" wrapText="1"/>
    </xf>
    <xf numFmtId="44" fontId="57" fillId="0" borderId="1" xfId="1" applyFont="1" applyBorder="1" applyAlignment="1" applyProtection="1">
      <alignment horizontal="center" vertical="center" wrapText="1"/>
    </xf>
    <xf numFmtId="2" fontId="59" fillId="0" borderId="10" xfId="0" applyNumberFormat="1" applyFont="1" applyBorder="1" applyAlignment="1" applyProtection="1">
      <alignment horizontal="center" vertical="center" wrapText="1"/>
    </xf>
    <xf numFmtId="2" fontId="59" fillId="0" borderId="7" xfId="0" applyNumberFormat="1" applyFont="1" applyBorder="1" applyAlignment="1" applyProtection="1">
      <alignment horizontal="center" vertical="center" wrapText="1"/>
    </xf>
    <xf numFmtId="0" fontId="58" fillId="0" borderId="43" xfId="0" applyFont="1" applyFill="1" applyBorder="1" applyAlignment="1" applyProtection="1">
      <alignment horizontal="center" vertical="center" wrapText="1"/>
      <protection hidden="1"/>
    </xf>
    <xf numFmtId="0" fontId="58" fillId="0" borderId="2" xfId="0" applyFont="1" applyFill="1" applyBorder="1" applyAlignment="1" applyProtection="1">
      <alignment horizontal="center" vertical="center" wrapText="1"/>
      <protection hidden="1"/>
    </xf>
    <xf numFmtId="0" fontId="58" fillId="0" borderId="43" xfId="0" applyFont="1" applyFill="1" applyBorder="1" applyAlignment="1" applyProtection="1">
      <alignment horizontal="left" vertical="center" wrapText="1"/>
      <protection hidden="1"/>
    </xf>
    <xf numFmtId="0" fontId="58" fillId="0" borderId="2" xfId="0" applyFont="1" applyFill="1" applyBorder="1" applyAlignment="1" applyProtection="1">
      <alignment horizontal="center" vertical="center"/>
      <protection hidden="1"/>
    </xf>
    <xf numFmtId="0" fontId="58" fillId="0" borderId="43" xfId="0" applyFont="1" applyFill="1" applyBorder="1" applyAlignment="1" applyProtection="1">
      <alignment horizontal="center" vertical="center"/>
      <protection hidden="1"/>
    </xf>
    <xf numFmtId="49" fontId="58" fillId="0" borderId="43" xfId="0" applyNumberFormat="1" applyFont="1" applyFill="1" applyBorder="1" applyAlignment="1" applyProtection="1">
      <alignment horizontal="center" vertical="center" wrapText="1"/>
      <protection hidden="1"/>
    </xf>
    <xf numFmtId="44" fontId="58" fillId="0" borderId="2" xfId="1" applyFont="1" applyFill="1" applyBorder="1" applyAlignment="1" applyProtection="1">
      <alignment horizontal="center" vertical="center"/>
      <protection hidden="1"/>
    </xf>
    <xf numFmtId="44" fontId="58" fillId="0" borderId="43" xfId="1" applyFont="1" applyFill="1" applyBorder="1" applyAlignment="1" applyProtection="1">
      <alignment horizontal="center" vertical="center"/>
      <protection hidden="1"/>
    </xf>
    <xf numFmtId="44" fontId="58" fillId="0" borderId="9" xfId="1" applyFont="1" applyFill="1" applyBorder="1" applyAlignment="1" applyProtection="1">
      <alignment horizontal="center" vertical="center"/>
      <protection hidden="1"/>
    </xf>
    <xf numFmtId="0" fontId="51" fillId="0" borderId="28" xfId="0" applyFont="1" applyFill="1" applyBorder="1" applyAlignment="1" applyProtection="1">
      <alignment horizontal="center" vertical="center" wrapText="1"/>
      <protection hidden="1"/>
    </xf>
    <xf numFmtId="0" fontId="51" fillId="0" borderId="3" xfId="0" applyFont="1" applyBorder="1" applyAlignment="1" applyProtection="1">
      <alignment vertical="center" wrapText="1"/>
    </xf>
    <xf numFmtId="0" fontId="50" fillId="3" borderId="0" xfId="0" applyFont="1" applyFill="1" applyBorder="1" applyAlignment="1" applyProtection="1">
      <alignment horizontal="center" vertical="center"/>
    </xf>
    <xf numFmtId="0" fontId="58" fillId="0" borderId="37" xfId="0" applyFont="1" applyFill="1" applyBorder="1" applyAlignment="1" applyProtection="1">
      <alignment horizontal="center" vertical="center" wrapText="1"/>
      <protection hidden="1"/>
    </xf>
    <xf numFmtId="0" fontId="58" fillId="0" borderId="46" xfId="0" applyFont="1" applyFill="1" applyBorder="1" applyAlignment="1" applyProtection="1">
      <alignment horizontal="center" vertical="center" wrapText="1"/>
      <protection hidden="1"/>
    </xf>
    <xf numFmtId="0" fontId="58" fillId="0" borderId="37" xfId="0" applyFont="1" applyFill="1" applyBorder="1" applyAlignment="1" applyProtection="1">
      <alignment horizontal="left" vertical="center" wrapText="1"/>
      <protection hidden="1"/>
    </xf>
    <xf numFmtId="0" fontId="58" fillId="0" borderId="46" xfId="0" applyFont="1" applyFill="1" applyBorder="1" applyAlignment="1" applyProtection="1">
      <alignment horizontal="center" vertical="center"/>
      <protection hidden="1"/>
    </xf>
    <xf numFmtId="0" fontId="58" fillId="0" borderId="45" xfId="0" applyFont="1" applyFill="1" applyBorder="1" applyAlignment="1" applyProtection="1">
      <alignment horizontal="center" vertical="center"/>
      <protection hidden="1"/>
    </xf>
    <xf numFmtId="0" fontId="58" fillId="0" borderId="51" xfId="0" applyFont="1" applyFill="1" applyBorder="1" applyAlignment="1" applyProtection="1">
      <alignment horizontal="center" vertical="center"/>
      <protection hidden="1"/>
    </xf>
    <xf numFmtId="0" fontId="58" fillId="0" borderId="45" xfId="0" applyFont="1" applyFill="1" applyBorder="1" applyAlignment="1" applyProtection="1">
      <alignment horizontal="left" vertical="center" wrapText="1"/>
      <protection hidden="1"/>
    </xf>
    <xf numFmtId="0" fontId="58" fillId="0" borderId="51" xfId="0" applyFont="1" applyFill="1" applyBorder="1" applyAlignment="1" applyProtection="1">
      <alignment horizontal="center" vertical="center" wrapText="1"/>
      <protection hidden="1"/>
    </xf>
    <xf numFmtId="0" fontId="58" fillId="0" borderId="37" xfId="0" applyFont="1" applyFill="1" applyBorder="1" applyAlignment="1" applyProtection="1">
      <alignment horizontal="center" vertical="center"/>
      <protection hidden="1"/>
    </xf>
    <xf numFmtId="44" fontId="58" fillId="0" borderId="51" xfId="1" applyFont="1" applyFill="1" applyBorder="1" applyAlignment="1" applyProtection="1">
      <alignment horizontal="center" vertical="center"/>
      <protection hidden="1"/>
    </xf>
    <xf numFmtId="44" fontId="58" fillId="0" borderId="37" xfId="1" applyFont="1" applyFill="1" applyBorder="1" applyAlignment="1" applyProtection="1">
      <alignment horizontal="center" vertical="center"/>
      <protection hidden="1"/>
    </xf>
    <xf numFmtId="44" fontId="58" fillId="0" borderId="46" xfId="1" applyFont="1" applyFill="1" applyBorder="1" applyAlignment="1" applyProtection="1">
      <alignment horizontal="center" vertical="center"/>
      <protection hidden="1"/>
    </xf>
    <xf numFmtId="44" fontId="57" fillId="0" borderId="28" xfId="1" applyFont="1" applyBorder="1" applyAlignment="1" applyProtection="1">
      <alignment horizontal="center" vertical="center" wrapText="1"/>
    </xf>
    <xf numFmtId="0" fontId="55" fillId="0" borderId="0" xfId="0" applyFont="1" applyFill="1" applyBorder="1" applyAlignment="1" applyProtection="1">
      <alignment horizontal="center" vertical="center"/>
      <protection hidden="1"/>
    </xf>
    <xf numFmtId="0" fontId="56" fillId="0" borderId="0" xfId="0" applyFont="1" applyFill="1" applyBorder="1" applyAlignment="1" applyProtection="1">
      <alignment horizontal="center" vertical="center"/>
      <protection hidden="1"/>
    </xf>
    <xf numFmtId="0" fontId="56" fillId="0" borderId="0" xfId="0" applyFont="1" applyFill="1" applyBorder="1" applyAlignment="1" applyProtection="1">
      <alignment horizontal="center" vertical="center" wrapText="1"/>
      <protection hidden="1"/>
    </xf>
    <xf numFmtId="0" fontId="51" fillId="0" borderId="0" xfId="0" applyFont="1" applyFill="1" applyBorder="1" applyAlignment="1" applyProtection="1">
      <alignment horizontal="left" vertical="center"/>
    </xf>
    <xf numFmtId="2" fontId="20" fillId="3" borderId="7" xfId="0" applyNumberFormat="1" applyFont="1" applyFill="1" applyBorder="1" applyAlignment="1" applyProtection="1">
      <alignment horizontal="center" vertical="center" wrapText="1"/>
    </xf>
    <xf numFmtId="44" fontId="57" fillId="0" borderId="19" xfId="1" applyFont="1" applyBorder="1" applyAlignment="1" applyProtection="1">
      <alignment horizontal="center" vertical="center" wrapText="1"/>
    </xf>
    <xf numFmtId="2" fontId="57" fillId="0" borderId="3" xfId="0" applyNumberFormat="1" applyFont="1" applyBorder="1" applyAlignment="1" applyProtection="1">
      <alignment horizontal="center" vertical="center" wrapText="1"/>
    </xf>
    <xf numFmtId="0" fontId="57" fillId="0" borderId="9" xfId="0" applyFont="1" applyFill="1" applyBorder="1" applyAlignment="1" applyProtection="1">
      <alignment horizontal="center" vertical="center"/>
      <protection hidden="1"/>
    </xf>
    <xf numFmtId="44" fontId="56" fillId="0" borderId="0" xfId="1" applyFont="1" applyFill="1" applyBorder="1" applyAlignment="1" applyProtection="1">
      <alignment horizontal="center" vertical="center"/>
      <protection hidden="1"/>
    </xf>
    <xf numFmtId="44" fontId="52" fillId="0" borderId="0" xfId="1" applyFont="1" applyFill="1" applyBorder="1" applyAlignment="1" applyProtection="1">
      <alignment horizontal="left" vertical="center"/>
    </xf>
    <xf numFmtId="44" fontId="58" fillId="0" borderId="49" xfId="1" applyFont="1" applyFill="1" applyBorder="1" applyAlignment="1" applyProtection="1">
      <alignment horizontal="center" vertical="center"/>
      <protection hidden="1"/>
    </xf>
    <xf numFmtId="0" fontId="58" fillId="0" borderId="45" xfId="0" applyFont="1" applyFill="1" applyBorder="1" applyAlignment="1" applyProtection="1">
      <alignment horizontal="center" vertical="center" wrapText="1"/>
      <protection hidden="1"/>
    </xf>
    <xf numFmtId="44" fontId="58" fillId="0" borderId="45" xfId="1" applyFont="1" applyFill="1" applyBorder="1" applyAlignment="1" applyProtection="1">
      <alignment horizontal="center" vertical="center"/>
      <protection hidden="1"/>
    </xf>
    <xf numFmtId="44" fontId="58" fillId="0" borderId="52" xfId="1" applyFont="1" applyFill="1" applyBorder="1" applyAlignment="1" applyProtection="1">
      <alignment horizontal="center" vertical="center"/>
      <protection hidden="1"/>
    </xf>
    <xf numFmtId="0" fontId="58" fillId="0" borderId="50" xfId="0" applyFont="1" applyFill="1" applyBorder="1" applyAlignment="1" applyProtection="1">
      <alignment horizontal="left" vertical="center" wrapText="1"/>
      <protection hidden="1"/>
    </xf>
    <xf numFmtId="0" fontId="60" fillId="0" borderId="43" xfId="0" applyFont="1" applyFill="1" applyBorder="1" applyAlignment="1" applyProtection="1">
      <alignment horizontal="center" vertical="center" wrapText="1"/>
      <protection hidden="1"/>
    </xf>
    <xf numFmtId="0" fontId="58" fillId="0" borderId="2" xfId="0" applyFont="1" applyFill="1" applyBorder="1" applyAlignment="1" applyProtection="1">
      <alignment horizontal="left" vertical="center" wrapText="1"/>
      <protection hidden="1"/>
    </xf>
    <xf numFmtId="44" fontId="58" fillId="0" borderId="53" xfId="1" applyFont="1" applyFill="1" applyBorder="1" applyAlignment="1" applyProtection="1">
      <alignment horizontal="center" vertical="center"/>
      <protection hidden="1"/>
    </xf>
    <xf numFmtId="0" fontId="60" fillId="0" borderId="45" xfId="0" applyFont="1" applyFill="1" applyBorder="1" applyAlignment="1" applyProtection="1">
      <alignment horizontal="center" vertical="center" wrapText="1"/>
      <protection hidden="1"/>
    </xf>
    <xf numFmtId="0" fontId="58" fillId="0" borderId="51" xfId="0" applyFont="1" applyFill="1" applyBorder="1" applyAlignment="1" applyProtection="1">
      <alignment horizontal="left" vertical="center" wrapText="1"/>
      <protection hidden="1"/>
    </xf>
    <xf numFmtId="0" fontId="57" fillId="0" borderId="0" xfId="0" applyFont="1" applyFill="1" applyBorder="1" applyAlignment="1" applyProtection="1">
      <alignment horizontal="center" vertical="center"/>
      <protection hidden="1"/>
    </xf>
    <xf numFmtId="0" fontId="50" fillId="0" borderId="0" xfId="0" applyFont="1" applyFill="1" applyBorder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 wrapText="1"/>
      <protection hidden="1"/>
    </xf>
    <xf numFmtId="0" fontId="58" fillId="0" borderId="0" xfId="0" applyFont="1" applyFill="1" applyBorder="1" applyAlignment="1" applyProtection="1">
      <alignment horizontal="left" vertical="center" wrapText="1"/>
      <protection hidden="1"/>
    </xf>
    <xf numFmtId="0" fontId="58" fillId="0" borderId="0" xfId="0" applyFont="1" applyFill="1" applyBorder="1" applyAlignment="1" applyProtection="1">
      <alignment horizontal="center" vertical="center"/>
      <protection hidden="1"/>
    </xf>
    <xf numFmtId="44" fontId="58" fillId="0" borderId="0" xfId="1" applyFont="1" applyFill="1" applyBorder="1" applyAlignment="1" applyProtection="1">
      <alignment horizontal="center" vertical="center"/>
      <protection hidden="1"/>
    </xf>
    <xf numFmtId="0" fontId="57" fillId="0" borderId="0" xfId="0" applyFont="1" applyFill="1" applyBorder="1" applyAlignment="1" applyProtection="1">
      <alignment vertical="center" wrapText="1"/>
    </xf>
    <xf numFmtId="164" fontId="57" fillId="0" borderId="0" xfId="0" applyNumberFormat="1" applyFont="1" applyFill="1" applyBorder="1" applyAlignment="1" applyProtection="1">
      <alignment vertical="center" wrapText="1"/>
    </xf>
    <xf numFmtId="164" fontId="57" fillId="0" borderId="0" xfId="0" applyNumberFormat="1" applyFont="1" applyFill="1" applyBorder="1" applyAlignment="1" applyProtection="1">
      <alignment vertical="center"/>
    </xf>
    <xf numFmtId="2" fontId="57" fillId="0" borderId="0" xfId="0" applyNumberFormat="1" applyFont="1" applyFill="1" applyBorder="1" applyAlignment="1" applyProtection="1">
      <alignment horizontal="center" vertical="center" wrapText="1"/>
    </xf>
    <xf numFmtId="2" fontId="20" fillId="0" borderId="0" xfId="0" applyNumberFormat="1" applyFont="1" applyFill="1" applyBorder="1" applyAlignment="1" applyProtection="1">
      <alignment horizontal="center" vertical="center" wrapText="1"/>
    </xf>
    <xf numFmtId="2" fontId="59" fillId="0" borderId="0" xfId="0" applyNumberFormat="1" applyFont="1" applyFill="1" applyBorder="1" applyAlignment="1" applyProtection="1">
      <alignment horizontal="center" vertical="center" wrapText="1"/>
    </xf>
    <xf numFmtId="44" fontId="57" fillId="0" borderId="0" xfId="1" applyFont="1" applyFill="1" applyBorder="1" applyAlignment="1" applyProtection="1">
      <alignment horizontal="center" vertical="center" wrapText="1"/>
    </xf>
    <xf numFmtId="49" fontId="58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58" fillId="0" borderId="24" xfId="0" applyFont="1" applyFill="1" applyBorder="1" applyAlignment="1" applyProtection="1">
      <alignment horizontal="center" vertical="center"/>
      <protection hidden="1"/>
    </xf>
    <xf numFmtId="44" fontId="58" fillId="0" borderId="24" xfId="1" applyFont="1" applyFill="1" applyBorder="1" applyAlignment="1" applyProtection="1">
      <alignment horizontal="center" vertical="center"/>
      <protection hidden="1"/>
    </xf>
    <xf numFmtId="0" fontId="57" fillId="9" borderId="3" xfId="0" applyFont="1" applyFill="1" applyBorder="1" applyAlignment="1" applyProtection="1">
      <alignment vertical="center" wrapText="1"/>
    </xf>
    <xf numFmtId="0" fontId="58" fillId="0" borderId="34" xfId="0" applyFont="1" applyFill="1" applyBorder="1" applyAlignment="1" applyProtection="1">
      <alignment horizontal="center" vertical="center" wrapText="1"/>
      <protection hidden="1"/>
    </xf>
    <xf numFmtId="0" fontId="58" fillId="0" borderId="47" xfId="0" applyFont="1" applyFill="1" applyBorder="1" applyAlignment="1" applyProtection="1">
      <alignment horizontal="center" vertical="center" wrapText="1"/>
      <protection hidden="1"/>
    </xf>
    <xf numFmtId="0" fontId="58" fillId="0" borderId="9" xfId="0" applyFont="1" applyFill="1" applyBorder="1" applyAlignment="1" applyProtection="1">
      <alignment horizontal="center" vertical="center" wrapText="1"/>
      <protection hidden="1"/>
    </xf>
    <xf numFmtId="0" fontId="58" fillId="0" borderId="24" xfId="0" applyFont="1" applyFill="1" applyBorder="1" applyAlignment="1" applyProtection="1">
      <alignment horizontal="center" vertical="center" wrapText="1"/>
      <protection hidden="1"/>
    </xf>
    <xf numFmtId="2" fontId="20" fillId="3" borderId="0" xfId="0" applyNumberFormat="1" applyFont="1" applyFill="1" applyBorder="1" applyAlignment="1" applyProtection="1">
      <alignment horizontal="center" vertical="center" wrapText="1"/>
    </xf>
    <xf numFmtId="2" fontId="59" fillId="0" borderId="0" xfId="0" applyNumberFormat="1" applyFont="1" applyBorder="1" applyAlignment="1" applyProtection="1">
      <alignment horizontal="center" vertical="center" wrapText="1"/>
    </xf>
    <xf numFmtId="2" fontId="20" fillId="0" borderId="0" xfId="0" applyNumberFormat="1" applyFont="1" applyBorder="1" applyAlignment="1" applyProtection="1">
      <alignment horizontal="center" vertical="center" wrapText="1"/>
    </xf>
    <xf numFmtId="44" fontId="57" fillId="0" borderId="0" xfId="1" applyFont="1" applyBorder="1" applyAlignment="1" applyProtection="1">
      <alignment horizontal="center" vertical="center" wrapText="1"/>
    </xf>
    <xf numFmtId="49" fontId="58" fillId="0" borderId="45" xfId="0" applyNumberFormat="1" applyFont="1" applyFill="1" applyBorder="1" applyAlignment="1" applyProtection="1">
      <alignment horizontal="center" vertical="center" wrapText="1"/>
      <protection hidden="1"/>
    </xf>
    <xf numFmtId="0" fontId="58" fillId="0" borderId="32" xfId="0" applyFont="1" applyFill="1" applyBorder="1" applyAlignment="1" applyProtection="1">
      <alignment horizontal="center" vertical="center" wrapText="1"/>
      <protection hidden="1"/>
    </xf>
    <xf numFmtId="0" fontId="58" fillId="0" borderId="5" xfId="0" applyFont="1" applyFill="1" applyBorder="1" applyAlignment="1" applyProtection="1">
      <alignment horizontal="left" vertical="center" wrapText="1"/>
      <protection hidden="1"/>
    </xf>
    <xf numFmtId="0" fontId="58" fillId="0" borderId="32" xfId="0" applyFont="1" applyFill="1" applyBorder="1" applyAlignment="1" applyProtection="1">
      <alignment horizontal="center" vertical="center"/>
      <protection hidden="1"/>
    </xf>
    <xf numFmtId="0" fontId="58" fillId="0" borderId="5" xfId="0" applyFont="1" applyFill="1" applyBorder="1" applyAlignment="1" applyProtection="1">
      <alignment horizontal="center" vertical="center"/>
      <protection hidden="1"/>
    </xf>
    <xf numFmtId="44" fontId="58" fillId="0" borderId="32" xfId="1" applyFont="1" applyFill="1" applyBorder="1" applyAlignment="1" applyProtection="1">
      <alignment horizontal="center" vertical="center"/>
      <protection hidden="1"/>
    </xf>
    <xf numFmtId="44" fontId="58" fillId="0" borderId="5" xfId="1" applyFont="1" applyFill="1" applyBorder="1" applyAlignment="1" applyProtection="1">
      <alignment horizontal="center" vertical="center"/>
      <protection hidden="1"/>
    </xf>
    <xf numFmtId="44" fontId="58" fillId="0" borderId="6" xfId="1" applyFont="1" applyFill="1" applyBorder="1" applyAlignment="1" applyProtection="1">
      <alignment horizontal="center" vertical="center"/>
      <protection hidden="1"/>
    </xf>
    <xf numFmtId="0" fontId="58" fillId="0" borderId="0" xfId="0" applyFont="1" applyBorder="1" applyAlignment="1" applyProtection="1">
      <alignment vertical="center" wrapText="1"/>
    </xf>
    <xf numFmtId="0" fontId="52" fillId="0" borderId="0" xfId="0" applyFont="1" applyBorder="1" applyAlignment="1" applyProtection="1">
      <alignment horizontal="right" vertical="center"/>
      <protection hidden="1"/>
    </xf>
    <xf numFmtId="44" fontId="52" fillId="7" borderId="38" xfId="1" applyFont="1" applyFill="1" applyBorder="1" applyAlignment="1" applyProtection="1">
      <alignment vertical="center" wrapText="1"/>
    </xf>
    <xf numFmtId="44" fontId="52" fillId="7" borderId="32" xfId="1" applyFont="1" applyFill="1" applyBorder="1" applyAlignment="1" applyProtection="1">
      <alignment vertical="center" wrapText="1"/>
    </xf>
    <xf numFmtId="2" fontId="61" fillId="0" borderId="0" xfId="0" applyNumberFormat="1" applyFont="1" applyBorder="1" applyAlignment="1" applyProtection="1">
      <alignment horizontal="right" vertical="center"/>
    </xf>
    <xf numFmtId="44" fontId="62" fillId="7" borderId="19" xfId="1" applyFont="1" applyFill="1" applyBorder="1" applyAlignment="1" applyProtection="1">
      <alignment horizontal="center" vertical="center" wrapText="1"/>
    </xf>
    <xf numFmtId="0" fontId="51" fillId="0" borderId="0" xfId="0" applyFont="1" applyBorder="1" applyAlignment="1" applyProtection="1">
      <alignment horizontal="center" vertical="center"/>
      <protection hidden="1"/>
    </xf>
    <xf numFmtId="0" fontId="52" fillId="0" borderId="0" xfId="0" applyFont="1" applyBorder="1" applyAlignment="1" applyProtection="1">
      <alignment horizontal="center" vertical="center"/>
      <protection hidden="1"/>
    </xf>
    <xf numFmtId="0" fontId="52" fillId="0" borderId="0" xfId="0" applyFont="1" applyBorder="1" applyAlignment="1" applyProtection="1">
      <alignment horizontal="center" vertical="center" wrapText="1"/>
      <protection hidden="1"/>
    </xf>
    <xf numFmtId="44" fontId="52" fillId="0" borderId="0" xfId="1" applyFont="1" applyBorder="1" applyAlignment="1" applyProtection="1">
      <alignment horizontal="center" vertical="center"/>
      <protection hidden="1"/>
    </xf>
    <xf numFmtId="44" fontId="52" fillId="0" borderId="0" xfId="1" applyFont="1" applyBorder="1" applyAlignment="1" applyProtection="1">
      <alignment horizontal="right" vertical="center"/>
      <protection hidden="1"/>
    </xf>
    <xf numFmtId="2" fontId="63" fillId="0" borderId="0" xfId="0" applyNumberFormat="1" applyFont="1" applyBorder="1" applyAlignment="1" applyProtection="1">
      <alignment horizontal="center" vertical="center" wrapText="1"/>
    </xf>
    <xf numFmtId="0" fontId="52" fillId="2" borderId="5" xfId="0" applyFont="1" applyFill="1" applyBorder="1" applyAlignment="1" applyProtection="1">
      <alignment horizontal="left" vertical="center" wrapText="1"/>
    </xf>
    <xf numFmtId="0" fontId="52" fillId="2" borderId="5" xfId="0" applyFont="1" applyFill="1" applyBorder="1" applyAlignment="1" applyProtection="1">
      <alignment horizontal="left" vertical="center"/>
    </xf>
    <xf numFmtId="44" fontId="52" fillId="2" borderId="5" xfId="1" applyFont="1" applyFill="1" applyBorder="1" applyAlignment="1" applyProtection="1">
      <alignment horizontal="left" vertical="center"/>
    </xf>
    <xf numFmtId="44" fontId="52" fillId="2" borderId="6" xfId="1" applyFont="1" applyFill="1" applyBorder="1" applyAlignment="1" applyProtection="1">
      <alignment horizontal="left" vertical="center"/>
    </xf>
    <xf numFmtId="0" fontId="51" fillId="0" borderId="0" xfId="0" applyFont="1" applyFill="1" applyBorder="1" applyAlignment="1" applyProtection="1">
      <alignment horizontal="center" vertical="center"/>
      <protection hidden="1"/>
    </xf>
    <xf numFmtId="0" fontId="52" fillId="0" borderId="0" xfId="0" applyFont="1" applyFill="1" applyBorder="1" applyAlignment="1" applyProtection="1">
      <alignment horizontal="center" vertical="center"/>
      <protection hidden="1"/>
    </xf>
    <xf numFmtId="0" fontId="52" fillId="0" borderId="0" xfId="0" applyFont="1" applyFill="1" applyBorder="1" applyAlignment="1" applyProtection="1">
      <alignment horizontal="center" vertical="center" wrapText="1"/>
      <protection hidden="1"/>
    </xf>
    <xf numFmtId="44" fontId="52" fillId="0" borderId="0" xfId="1" applyFont="1" applyFill="1" applyBorder="1" applyAlignment="1" applyProtection="1">
      <alignment horizontal="center" vertical="center"/>
      <protection hidden="1"/>
    </xf>
    <xf numFmtId="49" fontId="51" fillId="6" borderId="0" xfId="0" applyNumberFormat="1" applyFont="1" applyFill="1" applyBorder="1" applyAlignment="1" applyProtection="1">
      <alignment horizontal="left" vertical="center" wrapText="1"/>
    </xf>
    <xf numFmtId="0" fontId="57" fillId="0" borderId="28" xfId="0" applyFont="1" applyFill="1" applyBorder="1" applyAlignment="1" applyProtection="1">
      <alignment horizontal="center" vertical="center" wrapText="1"/>
      <protection hidden="1"/>
    </xf>
    <xf numFmtId="0" fontId="58" fillId="0" borderId="24" xfId="0" applyFont="1" applyFill="1" applyBorder="1" applyAlignment="1" applyProtection="1">
      <alignment horizontal="left" vertical="center" wrapText="1"/>
      <protection hidden="1"/>
    </xf>
    <xf numFmtId="0" fontId="58" fillId="0" borderId="9" xfId="0" applyFont="1" applyFill="1" applyBorder="1" applyAlignment="1" applyProtection="1">
      <alignment horizontal="center" vertical="center"/>
      <protection hidden="1"/>
    </xf>
    <xf numFmtId="0" fontId="58" fillId="0" borderId="26" xfId="0" applyFont="1" applyFill="1" applyBorder="1" applyAlignment="1" applyProtection="1">
      <alignment horizontal="center" vertical="center" wrapText="1"/>
      <protection hidden="1"/>
    </xf>
    <xf numFmtId="0" fontId="58" fillId="0" borderId="53" xfId="0" applyFont="1" applyFill="1" applyBorder="1" applyAlignment="1" applyProtection="1">
      <alignment horizontal="left" vertical="center" wrapText="1"/>
      <protection hidden="1"/>
    </xf>
    <xf numFmtId="0" fontId="58" fillId="0" borderId="9" xfId="0" applyFont="1" applyFill="1" applyBorder="1" applyAlignment="1" applyProtection="1">
      <alignment horizontal="left" vertical="center" wrapText="1"/>
      <protection hidden="1"/>
    </xf>
    <xf numFmtId="0" fontId="58" fillId="0" borderId="46" xfId="0" applyFont="1" applyFill="1" applyBorder="1" applyAlignment="1" applyProtection="1">
      <alignment horizontal="left" vertical="center" wrapText="1"/>
      <protection hidden="1"/>
    </xf>
    <xf numFmtId="44" fontId="58" fillId="0" borderId="23" xfId="1" applyFont="1" applyFill="1" applyBorder="1" applyAlignment="1" applyProtection="1">
      <alignment horizontal="center" vertical="center"/>
      <protection hidden="1"/>
    </xf>
    <xf numFmtId="0" fontId="57" fillId="0" borderId="3" xfId="0" applyFont="1" applyFill="1" applyBorder="1" applyAlignment="1" applyProtection="1">
      <alignment vertical="center" wrapText="1"/>
    </xf>
    <xf numFmtId="0" fontId="57" fillId="0" borderId="1" xfId="0" applyFont="1" applyFill="1" applyBorder="1" applyAlignment="1" applyProtection="1">
      <alignment vertical="center" wrapText="1"/>
    </xf>
    <xf numFmtId="164" fontId="57" fillId="0" borderId="1" xfId="0" applyNumberFormat="1" applyFont="1" applyFill="1" applyBorder="1" applyAlignment="1" applyProtection="1">
      <alignment vertical="center" wrapText="1"/>
    </xf>
    <xf numFmtId="164" fontId="57" fillId="0" borderId="1" xfId="0" applyNumberFormat="1" applyFont="1" applyFill="1" applyBorder="1" applyAlignment="1" applyProtection="1">
      <alignment vertical="center"/>
    </xf>
    <xf numFmtId="2" fontId="57" fillId="0" borderId="1" xfId="0" applyNumberFormat="1" applyFont="1" applyFill="1" applyBorder="1" applyAlignment="1" applyProtection="1">
      <alignment horizontal="center" vertical="center" wrapText="1"/>
    </xf>
    <xf numFmtId="2" fontId="20" fillId="0" borderId="1" xfId="0" applyNumberFormat="1" applyFont="1" applyFill="1" applyBorder="1" applyAlignment="1" applyProtection="1">
      <alignment horizontal="center" vertical="center" wrapText="1"/>
    </xf>
    <xf numFmtId="2" fontId="59" fillId="0" borderId="1" xfId="0" applyNumberFormat="1" applyFont="1" applyFill="1" applyBorder="1" applyAlignment="1" applyProtection="1">
      <alignment horizontal="center" vertical="center" wrapText="1"/>
    </xf>
    <xf numFmtId="44" fontId="57" fillId="0" borderId="28" xfId="1" applyFont="1" applyFill="1" applyBorder="1" applyAlignment="1" applyProtection="1">
      <alignment horizontal="center" vertical="center" wrapText="1"/>
    </xf>
    <xf numFmtId="2" fontId="59" fillId="0" borderId="10" xfId="0" applyNumberFormat="1" applyFont="1" applyFill="1" applyBorder="1" applyAlignment="1" applyProtection="1">
      <alignment horizontal="center" vertical="center" wrapText="1"/>
    </xf>
    <xf numFmtId="2" fontId="59" fillId="0" borderId="7" xfId="0" applyNumberFormat="1" applyFont="1" applyFill="1" applyBorder="1" applyAlignment="1" applyProtection="1">
      <alignment horizontal="center" vertical="center" wrapText="1"/>
    </xf>
    <xf numFmtId="44" fontId="52" fillId="7" borderId="27" xfId="1" applyFont="1" applyFill="1" applyBorder="1" applyAlignment="1" applyProtection="1">
      <alignment vertical="center" wrapText="1"/>
    </xf>
    <xf numFmtId="44" fontId="52" fillId="7" borderId="5" xfId="1" applyFont="1" applyFill="1" applyBorder="1" applyAlignment="1" applyProtection="1">
      <alignment vertical="center" wrapText="1"/>
    </xf>
    <xf numFmtId="0" fontId="51" fillId="0" borderId="0" xfId="0" applyFont="1" applyFill="1" applyBorder="1" applyAlignment="1" applyProtection="1">
      <alignment horizontal="left" vertical="center" wrapText="1"/>
    </xf>
    <xf numFmtId="0" fontId="51" fillId="0" borderId="21" xfId="0" applyFont="1" applyFill="1" applyBorder="1" applyAlignment="1" applyProtection="1">
      <alignment horizontal="center" vertical="center" wrapText="1"/>
    </xf>
    <xf numFmtId="0" fontId="58" fillId="0" borderId="5" xfId="0" applyFont="1" applyFill="1" applyBorder="1" applyAlignment="1" applyProtection="1">
      <alignment horizontal="center" vertical="center" wrapText="1"/>
      <protection hidden="1"/>
    </xf>
    <xf numFmtId="0" fontId="58" fillId="0" borderId="32" xfId="0" applyFont="1" applyFill="1" applyBorder="1" applyAlignment="1" applyProtection="1">
      <alignment horizontal="left" vertical="center" wrapText="1"/>
      <protection hidden="1"/>
    </xf>
    <xf numFmtId="0" fontId="52" fillId="2" borderId="27" xfId="0" applyFont="1" applyFill="1" applyBorder="1" applyAlignment="1" applyProtection="1">
      <alignment horizontal="left" vertical="center"/>
    </xf>
    <xf numFmtId="0" fontId="52" fillId="12" borderId="27" xfId="0" applyFont="1" applyFill="1" applyBorder="1" applyAlignment="1" applyProtection="1">
      <alignment horizontal="left" vertical="center"/>
    </xf>
    <xf numFmtId="0" fontId="52" fillId="12" borderId="5" xfId="0" applyFont="1" applyFill="1" applyBorder="1" applyAlignment="1" applyProtection="1">
      <alignment horizontal="left" vertical="center" wrapText="1"/>
    </xf>
    <xf numFmtId="0" fontId="52" fillId="12" borderId="5" xfId="0" applyFont="1" applyFill="1" applyBorder="1" applyAlignment="1" applyProtection="1">
      <alignment horizontal="left" vertical="center"/>
    </xf>
    <xf numFmtId="44" fontId="52" fillId="12" borderId="5" xfId="1" applyFont="1" applyFill="1" applyBorder="1" applyAlignment="1" applyProtection="1">
      <alignment horizontal="left" vertical="center"/>
    </xf>
    <xf numFmtId="44" fontId="52" fillId="12" borderId="6" xfId="1" applyFont="1" applyFill="1" applyBorder="1" applyAlignment="1" applyProtection="1">
      <alignment horizontal="left" vertical="center"/>
    </xf>
    <xf numFmtId="0" fontId="50" fillId="6" borderId="0" xfId="0" applyFont="1" applyFill="1" applyBorder="1" applyAlignment="1" applyProtection="1">
      <alignment horizontal="center" vertical="center" wrapText="1"/>
    </xf>
    <xf numFmtId="0" fontId="64" fillId="0" borderId="0" xfId="0" applyFont="1" applyFill="1" applyBorder="1" applyAlignment="1" applyProtection="1">
      <alignment horizontal="center" vertical="center" wrapText="1"/>
    </xf>
    <xf numFmtId="0" fontId="60" fillId="0" borderId="42" xfId="0" applyFont="1" applyFill="1" applyBorder="1" applyAlignment="1" applyProtection="1">
      <alignment horizontal="center" vertical="center" wrapText="1"/>
      <protection hidden="1"/>
    </xf>
    <xf numFmtId="0" fontId="58" fillId="0" borderId="49" xfId="0" applyFont="1" applyFill="1" applyBorder="1" applyAlignment="1" applyProtection="1">
      <alignment horizontal="center" vertical="center"/>
      <protection hidden="1"/>
    </xf>
    <xf numFmtId="44" fontId="60" fillId="0" borderId="42" xfId="1" applyFont="1" applyFill="1" applyBorder="1" applyAlignment="1" applyProtection="1">
      <alignment horizontal="center" vertical="center"/>
      <protection hidden="1"/>
    </xf>
    <xf numFmtId="44" fontId="60" fillId="0" borderId="9" xfId="1" applyFont="1" applyFill="1" applyBorder="1" applyAlignment="1" applyProtection="1">
      <alignment horizontal="center" vertical="center"/>
      <protection hidden="1"/>
    </xf>
    <xf numFmtId="44" fontId="58" fillId="0" borderId="25" xfId="1" applyFont="1" applyFill="1" applyBorder="1" applyAlignment="1" applyProtection="1">
      <alignment horizontal="center" vertical="center"/>
      <protection hidden="1"/>
    </xf>
    <xf numFmtId="0" fontId="58" fillId="0" borderId="23" xfId="0" applyFont="1" applyFill="1" applyBorder="1" applyAlignment="1" applyProtection="1">
      <alignment horizontal="center" vertical="center"/>
      <protection hidden="1"/>
    </xf>
    <xf numFmtId="44" fontId="58" fillId="0" borderId="48" xfId="1" applyFont="1" applyFill="1" applyBorder="1" applyAlignment="1" applyProtection="1">
      <alignment horizontal="center" vertical="center"/>
      <protection hidden="1"/>
    </xf>
    <xf numFmtId="44" fontId="58" fillId="0" borderId="21" xfId="1" applyFont="1" applyFill="1" applyBorder="1" applyAlignment="1" applyProtection="1">
      <alignment horizontal="center" vertical="center"/>
      <protection hidden="1"/>
    </xf>
    <xf numFmtId="44" fontId="52" fillId="13" borderId="38" xfId="1" applyFont="1" applyFill="1" applyBorder="1" applyAlignment="1" applyProtection="1">
      <alignment vertical="center" wrapText="1"/>
    </xf>
    <xf numFmtId="44" fontId="52" fillId="13" borderId="32" xfId="1" applyFont="1" applyFill="1" applyBorder="1" applyAlignment="1" applyProtection="1">
      <alignment vertical="center" wrapText="1"/>
    </xf>
    <xf numFmtId="2" fontId="23" fillId="3" borderId="1" xfId="0" applyNumberFormat="1" applyFont="1" applyFill="1" applyBorder="1" applyAlignment="1" applyProtection="1">
      <alignment horizontal="center" vertical="center" wrapText="1"/>
    </xf>
    <xf numFmtId="44" fontId="52" fillId="7" borderId="55" xfId="1" applyFont="1" applyFill="1" applyBorder="1" applyAlignment="1" applyProtection="1">
      <alignment vertical="center" wrapText="1"/>
    </xf>
    <xf numFmtId="44" fontId="52" fillId="7" borderId="37" xfId="1" applyFont="1" applyFill="1" applyBorder="1" applyAlignment="1" applyProtection="1">
      <alignment vertical="center" wrapText="1"/>
    </xf>
    <xf numFmtId="44" fontId="62" fillId="7" borderId="21" xfId="1" applyFont="1" applyFill="1" applyBorder="1" applyAlignment="1" applyProtection="1">
      <alignment horizontal="center" vertical="center" wrapText="1"/>
    </xf>
    <xf numFmtId="44" fontId="52" fillId="11" borderId="15" xfId="1" applyFont="1" applyFill="1" applyBorder="1" applyAlignment="1" applyProtection="1">
      <alignment horizontal="center" vertical="center"/>
      <protection hidden="1"/>
    </xf>
    <xf numFmtId="44" fontId="52" fillId="11" borderId="45" xfId="1" applyFont="1" applyFill="1" applyBorder="1" applyAlignment="1" applyProtection="1">
      <alignment horizontal="center" vertical="center"/>
      <protection hidden="1"/>
    </xf>
    <xf numFmtId="44" fontId="65" fillId="9" borderId="21" xfId="1" applyFont="1" applyFill="1" applyBorder="1" applyAlignment="1" applyProtection="1">
      <alignment vertical="center" wrapText="1"/>
    </xf>
    <xf numFmtId="0" fontId="66" fillId="0" borderId="0" xfId="0" applyFont="1"/>
    <xf numFmtId="0" fontId="58" fillId="0" borderId="35" xfId="0" applyFont="1" applyFill="1" applyBorder="1" applyAlignment="1" applyProtection="1">
      <alignment horizontal="center" vertical="center"/>
      <protection hidden="1"/>
    </xf>
    <xf numFmtId="0" fontId="58" fillId="0" borderId="11" xfId="0" applyFont="1" applyFill="1" applyBorder="1" applyAlignment="1" applyProtection="1">
      <alignment horizontal="center" vertical="center" wrapText="1"/>
      <protection hidden="1"/>
    </xf>
    <xf numFmtId="0" fontId="58" fillId="0" borderId="35" xfId="0" applyFont="1" applyFill="1" applyBorder="1" applyAlignment="1" applyProtection="1">
      <alignment horizontal="center" vertical="center" wrapText="1"/>
      <protection hidden="1"/>
    </xf>
    <xf numFmtId="0" fontId="58" fillId="0" borderId="11" xfId="0" applyFont="1" applyFill="1" applyBorder="1" applyAlignment="1" applyProtection="1">
      <alignment horizontal="left" vertical="center" wrapText="1"/>
      <protection hidden="1"/>
    </xf>
    <xf numFmtId="0" fontId="58" fillId="0" borderId="11" xfId="0" applyFont="1" applyFill="1" applyBorder="1" applyAlignment="1" applyProtection="1">
      <alignment horizontal="center" vertical="center"/>
      <protection hidden="1"/>
    </xf>
    <xf numFmtId="0" fontId="58" fillId="0" borderId="26" xfId="0" applyFont="1" applyFill="1" applyBorder="1" applyAlignment="1" applyProtection="1">
      <alignment horizontal="center" vertical="center"/>
      <protection hidden="1"/>
    </xf>
    <xf numFmtId="0" fontId="58" fillId="0" borderId="33" xfId="0" applyFont="1" applyFill="1" applyBorder="1" applyAlignment="1" applyProtection="1">
      <alignment horizontal="center" vertical="center"/>
      <protection hidden="1"/>
    </xf>
    <xf numFmtId="44" fontId="52" fillId="7" borderId="26" xfId="1" applyFont="1" applyFill="1" applyBorder="1" applyAlignment="1" applyProtection="1">
      <alignment vertical="center" wrapText="1"/>
    </xf>
    <xf numFmtId="0" fontId="67" fillId="6" borderId="0" xfId="0" applyFont="1" applyFill="1" applyBorder="1" applyAlignment="1" applyProtection="1">
      <alignment horizontal="center" vertical="center" wrapText="1"/>
    </xf>
    <xf numFmtId="0" fontId="51" fillId="6" borderId="0" xfId="0" applyFont="1" applyFill="1" applyBorder="1" applyAlignment="1" applyProtection="1">
      <alignment horizontal="center" vertical="center"/>
    </xf>
    <xf numFmtId="2" fontId="58" fillId="0" borderId="42" xfId="0" applyNumberFormat="1" applyFont="1" applyFill="1" applyBorder="1" applyAlignment="1" applyProtection="1">
      <alignment horizontal="center" vertical="center"/>
      <protection hidden="1"/>
    </xf>
    <xf numFmtId="0" fontId="50" fillId="3" borderId="0" xfId="0" applyFont="1" applyFill="1" applyBorder="1" applyAlignment="1" applyProtection="1">
      <alignment horizontal="center" vertical="center" wrapText="1"/>
    </xf>
    <xf numFmtId="0" fontId="58" fillId="0" borderId="25" xfId="0" applyFont="1" applyFill="1" applyBorder="1" applyAlignment="1" applyProtection="1">
      <alignment horizontal="center" vertical="center" wrapText="1"/>
      <protection hidden="1"/>
    </xf>
    <xf numFmtId="2" fontId="58" fillId="0" borderId="24" xfId="0" applyNumberFormat="1" applyFont="1" applyFill="1" applyBorder="1" applyAlignment="1" applyProtection="1">
      <alignment horizontal="center" vertical="center"/>
      <protection hidden="1"/>
    </xf>
    <xf numFmtId="0" fontId="58" fillId="0" borderId="53" xfId="0" applyFont="1" applyFill="1" applyBorder="1" applyAlignment="1" applyProtection="1">
      <alignment horizontal="center" vertical="center" wrapText="1"/>
      <protection hidden="1"/>
    </xf>
    <xf numFmtId="2" fontId="58" fillId="0" borderId="43" xfId="0" applyNumberFormat="1" applyFont="1" applyFill="1" applyBorder="1" applyAlignment="1" applyProtection="1">
      <alignment horizontal="center" vertical="center"/>
      <protection hidden="1"/>
    </xf>
    <xf numFmtId="0" fontId="58" fillId="0" borderId="52" xfId="0" applyFont="1" applyFill="1" applyBorder="1" applyAlignment="1" applyProtection="1">
      <alignment horizontal="center" vertical="center" wrapText="1"/>
      <protection hidden="1"/>
    </xf>
    <xf numFmtId="2" fontId="58" fillId="0" borderId="45" xfId="0" applyNumberFormat="1" applyFont="1" applyFill="1" applyBorder="1" applyAlignment="1" applyProtection="1">
      <alignment horizontal="center" vertical="center"/>
      <protection hidden="1"/>
    </xf>
    <xf numFmtId="0" fontId="68" fillId="6" borderId="0" xfId="0" applyFont="1" applyFill="1" applyBorder="1" applyAlignment="1" applyProtection="1">
      <alignment horizontal="center" vertical="center" wrapText="1"/>
      <protection hidden="1"/>
    </xf>
    <xf numFmtId="0" fontId="52" fillId="6" borderId="0" xfId="0" applyFont="1" applyFill="1" applyBorder="1" applyAlignment="1" applyProtection="1">
      <alignment horizontal="center" vertical="center" wrapText="1"/>
      <protection hidden="1"/>
    </xf>
    <xf numFmtId="44" fontId="52" fillId="6" borderId="0" xfId="1" applyFont="1" applyFill="1" applyBorder="1" applyAlignment="1" applyProtection="1">
      <alignment horizontal="center" vertical="center" wrapText="1"/>
      <protection hidden="1"/>
    </xf>
    <xf numFmtId="44" fontId="52" fillId="0" borderId="0" xfId="1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Border="1"/>
    <xf numFmtId="2" fontId="58" fillId="0" borderId="5" xfId="0" applyNumberFormat="1" applyFont="1" applyFill="1" applyBorder="1" applyAlignment="1" applyProtection="1">
      <alignment horizontal="center" vertical="center"/>
      <protection hidden="1"/>
    </xf>
    <xf numFmtId="2" fontId="58" fillId="0" borderId="50" xfId="0" applyNumberFormat="1" applyFont="1" applyFill="1" applyBorder="1" applyAlignment="1" applyProtection="1">
      <alignment horizontal="center" vertical="center"/>
      <protection hidden="1"/>
    </xf>
    <xf numFmtId="2" fontId="58" fillId="0" borderId="51" xfId="0" applyNumberFormat="1" applyFont="1" applyFill="1" applyBorder="1" applyAlignment="1" applyProtection="1">
      <alignment horizontal="center" vertical="center"/>
      <protection hidden="1"/>
    </xf>
    <xf numFmtId="0" fontId="58" fillId="0" borderId="22" xfId="0" applyFont="1" applyFill="1" applyBorder="1" applyAlignment="1" applyProtection="1">
      <alignment horizontal="center" vertical="center" wrapText="1"/>
      <protection hidden="1"/>
    </xf>
    <xf numFmtId="0" fontId="58" fillId="0" borderId="25" xfId="0" applyFont="1" applyFill="1" applyBorder="1" applyAlignment="1" applyProtection="1">
      <alignment horizontal="center" vertical="center"/>
      <protection hidden="1"/>
    </xf>
    <xf numFmtId="0" fontId="58" fillId="0" borderId="53" xfId="0" applyFont="1" applyFill="1" applyBorder="1" applyAlignment="1" applyProtection="1">
      <alignment horizontal="center" vertical="center"/>
      <protection hidden="1"/>
    </xf>
    <xf numFmtId="0" fontId="58" fillId="0" borderId="52" xfId="0" applyFont="1" applyFill="1" applyBorder="1" applyAlignment="1" applyProtection="1">
      <alignment horizontal="center" vertical="center"/>
      <protection hidden="1"/>
    </xf>
    <xf numFmtId="44" fontId="52" fillId="6" borderId="0" xfId="1" applyFont="1" applyFill="1" applyBorder="1" applyAlignment="1" applyProtection="1">
      <alignment horizontal="left" vertical="center" wrapText="1"/>
    </xf>
    <xf numFmtId="44" fontId="52" fillId="0" borderId="0" xfId="1" applyFont="1" applyFill="1" applyBorder="1" applyAlignment="1" applyProtection="1">
      <alignment horizontal="left" vertical="center" wrapText="1"/>
    </xf>
    <xf numFmtId="2" fontId="58" fillId="0" borderId="46" xfId="0" applyNumberFormat="1" applyFont="1" applyFill="1" applyBorder="1" applyAlignment="1" applyProtection="1">
      <alignment horizontal="center" vertical="center"/>
      <protection hidden="1"/>
    </xf>
    <xf numFmtId="2" fontId="58" fillId="0" borderId="32" xfId="0" applyNumberFormat="1" applyFont="1" applyFill="1" applyBorder="1" applyAlignment="1" applyProtection="1">
      <alignment horizontal="center" vertical="center"/>
      <protection hidden="1"/>
    </xf>
    <xf numFmtId="0" fontId="51" fillId="0" borderId="3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vertical="center" wrapText="1"/>
    </xf>
    <xf numFmtId="0" fontId="57" fillId="4" borderId="28" xfId="0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alignment horizontal="center" vertical="center"/>
    </xf>
    <xf numFmtId="0" fontId="57" fillId="4" borderId="3" xfId="0" applyFont="1" applyFill="1" applyBorder="1" applyAlignment="1" applyProtection="1">
      <alignment vertical="center" wrapText="1"/>
    </xf>
    <xf numFmtId="0" fontId="57" fillId="4" borderId="1" xfId="0" applyFont="1" applyFill="1" applyBorder="1" applyAlignment="1" applyProtection="1">
      <alignment vertical="center" wrapText="1"/>
    </xf>
    <xf numFmtId="164" fontId="57" fillId="4" borderId="1" xfId="0" applyNumberFormat="1" applyFont="1" applyFill="1" applyBorder="1" applyAlignment="1" applyProtection="1">
      <alignment vertical="center" wrapText="1"/>
    </xf>
    <xf numFmtId="164" fontId="57" fillId="4" borderId="1" xfId="0" applyNumberFormat="1" applyFont="1" applyFill="1" applyBorder="1" applyAlignment="1" applyProtection="1">
      <alignment vertical="center"/>
    </xf>
    <xf numFmtId="2" fontId="57" fillId="4" borderId="1" xfId="0" applyNumberFormat="1" applyFont="1" applyFill="1" applyBorder="1" applyAlignment="1" applyProtection="1">
      <alignment horizontal="center" vertical="center" wrapText="1"/>
    </xf>
    <xf numFmtId="2" fontId="20" fillId="4" borderId="1" xfId="0" applyNumberFormat="1" applyFont="1" applyFill="1" applyBorder="1" applyAlignment="1" applyProtection="1">
      <alignment horizontal="center" vertical="center" wrapText="1"/>
    </xf>
    <xf numFmtId="2" fontId="59" fillId="4" borderId="1" xfId="0" applyNumberFormat="1" applyFont="1" applyFill="1" applyBorder="1" applyAlignment="1" applyProtection="1">
      <alignment horizontal="center" vertical="center" wrapText="1"/>
    </xf>
    <xf numFmtId="44" fontId="57" fillId="4" borderId="28" xfId="1" applyFont="1" applyFill="1" applyBorder="1" applyAlignment="1" applyProtection="1">
      <alignment horizontal="center" vertical="center" wrapText="1"/>
    </xf>
    <xf numFmtId="2" fontId="59" fillId="4" borderId="10" xfId="0" applyNumberFormat="1" applyFont="1" applyFill="1" applyBorder="1" applyAlignment="1" applyProtection="1">
      <alignment horizontal="center" vertical="center" wrapText="1"/>
    </xf>
    <xf numFmtId="2" fontId="59" fillId="4" borderId="7" xfId="0" applyNumberFormat="1" applyFont="1" applyFill="1" applyBorder="1" applyAlignment="1" applyProtection="1">
      <alignment horizontal="center" vertical="center" wrapText="1"/>
    </xf>
    <xf numFmtId="0" fontId="7" fillId="4" borderId="0" xfId="0" applyFont="1" applyFill="1"/>
    <xf numFmtId="44" fontId="57" fillId="0" borderId="3" xfId="0" applyNumberFormat="1" applyFont="1" applyBorder="1" applyAlignment="1" applyProtection="1">
      <alignment vertical="center" wrapText="1"/>
    </xf>
    <xf numFmtId="0" fontId="66" fillId="6" borderId="0" xfId="0" applyFont="1" applyFill="1" applyBorder="1" applyAlignment="1" applyProtection="1">
      <alignment horizontal="center" vertical="center" wrapText="1"/>
    </xf>
    <xf numFmtId="0" fontId="58" fillId="0" borderId="36" xfId="0" applyFont="1" applyFill="1" applyBorder="1" applyAlignment="1" applyProtection="1">
      <alignment horizontal="center" vertical="center" wrapText="1"/>
      <protection hidden="1"/>
    </xf>
    <xf numFmtId="0" fontId="58" fillId="0" borderId="36" xfId="0" applyFont="1" applyFill="1" applyBorder="1" applyAlignment="1" applyProtection="1">
      <alignment horizontal="left" vertical="center" wrapText="1"/>
      <protection hidden="1"/>
    </xf>
    <xf numFmtId="0" fontId="58" fillId="0" borderId="36" xfId="0" applyFont="1" applyFill="1" applyBorder="1" applyAlignment="1" applyProtection="1">
      <alignment horizontal="center" vertical="center"/>
      <protection hidden="1"/>
    </xf>
    <xf numFmtId="2" fontId="58" fillId="0" borderId="36" xfId="0" applyNumberFormat="1" applyFont="1" applyFill="1" applyBorder="1" applyAlignment="1" applyProtection="1">
      <alignment horizontal="center" vertical="center"/>
      <protection hidden="1"/>
    </xf>
    <xf numFmtId="44" fontId="58" fillId="0" borderId="36" xfId="1" applyFont="1" applyFill="1" applyBorder="1" applyAlignment="1" applyProtection="1">
      <alignment horizontal="center" vertical="center"/>
      <protection hidden="1"/>
    </xf>
    <xf numFmtId="0" fontId="52" fillId="0" borderId="0" xfId="0" applyFont="1" applyFill="1" applyBorder="1" applyAlignment="1" applyProtection="1">
      <alignment horizontal="center" vertical="center" wrapText="1"/>
    </xf>
    <xf numFmtId="0" fontId="52" fillId="0" borderId="0" xfId="0" applyFont="1" applyFill="1" applyBorder="1" applyAlignment="1" applyProtection="1">
      <alignment horizontal="center" vertical="center"/>
    </xf>
    <xf numFmtId="0" fontId="52" fillId="6" borderId="0" xfId="0" applyFont="1" applyFill="1" applyBorder="1" applyAlignment="1" applyProtection="1">
      <alignment horizontal="center" vertical="center"/>
    </xf>
    <xf numFmtId="44" fontId="52" fillId="6" borderId="0" xfId="1" applyFont="1" applyFill="1" applyBorder="1" applyAlignment="1" applyProtection="1">
      <alignment horizontal="center" vertical="center"/>
    </xf>
    <xf numFmtId="44" fontId="52" fillId="0" borderId="0" xfId="1" applyFont="1" applyFill="1" applyBorder="1" applyAlignment="1" applyProtection="1">
      <alignment horizontal="center" vertical="center"/>
    </xf>
    <xf numFmtId="2" fontId="58" fillId="0" borderId="2" xfId="0" applyNumberFormat="1" applyFont="1" applyFill="1" applyBorder="1" applyAlignment="1" applyProtection="1">
      <alignment horizontal="center" vertical="center"/>
      <protection hidden="1"/>
    </xf>
    <xf numFmtId="0" fontId="60" fillId="0" borderId="46" xfId="0" applyFont="1" applyFill="1" applyBorder="1" applyAlignment="1" applyProtection="1">
      <alignment horizontal="left" vertical="center" wrapText="1"/>
      <protection hidden="1"/>
    </xf>
    <xf numFmtId="0" fontId="53" fillId="2" borderId="0" xfId="0" applyFont="1" applyFill="1" applyBorder="1" applyAlignment="1" applyProtection="1">
      <alignment horizontal="left" vertical="center"/>
    </xf>
    <xf numFmtId="0" fontId="53" fillId="2" borderId="0" xfId="0" applyFont="1" applyFill="1" applyBorder="1" applyAlignment="1" applyProtection="1">
      <alignment horizontal="left" vertical="center" wrapText="1"/>
    </xf>
    <xf numFmtId="0" fontId="53" fillId="2" borderId="0" xfId="0" applyFont="1" applyFill="1" applyBorder="1" applyAlignment="1" applyProtection="1">
      <alignment horizontal="center" vertical="center" wrapText="1"/>
    </xf>
    <xf numFmtId="0" fontId="53" fillId="2" borderId="21" xfId="0" applyFont="1" applyFill="1" applyBorder="1" applyAlignment="1" applyProtection="1">
      <alignment horizontal="center" vertical="center" wrapText="1"/>
    </xf>
    <xf numFmtId="44" fontId="58" fillId="0" borderId="9" xfId="1" applyFont="1" applyFill="1" applyBorder="1" applyAlignment="1">
      <alignment vertical="center"/>
    </xf>
    <xf numFmtId="44" fontId="58" fillId="0" borderId="2" xfId="1" applyFont="1" applyFill="1" applyBorder="1" applyAlignment="1">
      <alignment vertical="center"/>
    </xf>
    <xf numFmtId="2" fontId="58" fillId="0" borderId="37" xfId="0" applyNumberFormat="1" applyFont="1" applyFill="1" applyBorder="1" applyAlignment="1" applyProtection="1">
      <alignment horizontal="center" vertical="center"/>
      <protection hidden="1"/>
    </xf>
    <xf numFmtId="0" fontId="57" fillId="0" borderId="0" xfId="0" applyFont="1" applyBorder="1" applyAlignment="1" applyProtection="1">
      <alignment horizontal="left" vertical="center" wrapText="1"/>
    </xf>
    <xf numFmtId="164" fontId="57" fillId="0" borderId="0" xfId="0" applyNumberFormat="1" applyFont="1" applyBorder="1" applyAlignment="1" applyProtection="1">
      <alignment horizontal="left" vertical="center" wrapText="1"/>
    </xf>
    <xf numFmtId="2" fontId="57" fillId="0" borderId="0" xfId="0" applyNumberFormat="1" applyFont="1" applyBorder="1" applyAlignment="1" applyProtection="1">
      <alignment horizontal="left" vertical="center" wrapText="1"/>
    </xf>
    <xf numFmtId="164" fontId="71" fillId="0" borderId="0" xfId="0" applyNumberFormat="1" applyFont="1" applyFill="1" applyBorder="1" applyAlignment="1" applyProtection="1">
      <alignment horizontal="center" vertical="center" wrapText="1"/>
    </xf>
    <xf numFmtId="44" fontId="57" fillId="0" borderId="21" xfId="1" applyFont="1" applyBorder="1" applyAlignment="1" applyProtection="1">
      <alignment horizontal="left" vertical="center" wrapText="1"/>
    </xf>
    <xf numFmtId="0" fontId="62" fillId="2" borderId="11" xfId="0" applyFont="1" applyFill="1" applyBorder="1" applyAlignment="1" applyProtection="1">
      <alignment horizontal="left" vertical="center"/>
    </xf>
    <xf numFmtId="0" fontId="51" fillId="2" borderId="11" xfId="0" applyFont="1" applyFill="1" applyBorder="1" applyAlignment="1" applyProtection="1">
      <alignment horizontal="left" vertical="center"/>
    </xf>
    <xf numFmtId="0" fontId="51" fillId="2" borderId="11" xfId="0" applyFont="1" applyFill="1" applyBorder="1" applyAlignment="1" applyProtection="1">
      <alignment horizontal="center" vertical="center" wrapText="1"/>
    </xf>
    <xf numFmtId="0" fontId="51" fillId="2" borderId="12" xfId="0" applyFont="1" applyFill="1" applyBorder="1" applyAlignment="1" applyProtection="1">
      <alignment horizontal="center" vertical="center" wrapText="1"/>
    </xf>
    <xf numFmtId="44" fontId="58" fillId="0" borderId="50" xfId="1" applyFont="1" applyBorder="1" applyAlignment="1">
      <alignment vertical="center"/>
    </xf>
    <xf numFmtId="44" fontId="58" fillId="0" borderId="2" xfId="1" applyFont="1" applyBorder="1" applyAlignment="1">
      <alignment vertical="center"/>
    </xf>
    <xf numFmtId="44" fontId="58" fillId="0" borderId="51" xfId="1" applyFont="1" applyBorder="1" applyAlignment="1">
      <alignment vertical="center"/>
    </xf>
    <xf numFmtId="44" fontId="52" fillId="11" borderId="27" xfId="1" applyFont="1" applyFill="1" applyBorder="1" applyAlignment="1" applyProtection="1">
      <alignment vertical="center" wrapText="1"/>
    </xf>
    <xf numFmtId="44" fontId="52" fillId="11" borderId="32" xfId="1" applyFont="1" applyFill="1" applyBorder="1" applyAlignment="1" applyProtection="1">
      <alignment vertical="center" wrapText="1"/>
    </xf>
    <xf numFmtId="44" fontId="52" fillId="11" borderId="26" xfId="1" applyFont="1" applyFill="1" applyBorder="1" applyAlignment="1" applyProtection="1">
      <alignment vertical="center" wrapText="1"/>
    </xf>
    <xf numFmtId="44" fontId="52" fillId="11" borderId="37" xfId="1" applyFont="1" applyFill="1" applyBorder="1" applyAlignment="1" applyProtection="1">
      <alignment vertical="center" wrapText="1"/>
    </xf>
    <xf numFmtId="44" fontId="62" fillId="7" borderId="0" xfId="1" applyFont="1" applyFill="1" applyBorder="1" applyAlignment="1" applyProtection="1">
      <alignment horizontal="center" vertical="center" wrapText="1"/>
    </xf>
    <xf numFmtId="44" fontId="62" fillId="8" borderId="27" xfId="1" applyFont="1" applyFill="1" applyBorder="1" applyAlignment="1">
      <alignment vertical="center"/>
    </xf>
    <xf numFmtId="44" fontId="62" fillId="8" borderId="32" xfId="1" applyFont="1" applyFill="1" applyBorder="1" applyAlignment="1">
      <alignment vertical="center"/>
    </xf>
    <xf numFmtId="44" fontId="57" fillId="0" borderId="0" xfId="1" applyFont="1" applyBorder="1" applyAlignment="1" applyProtection="1">
      <alignment horizontal="left" vertical="center" wrapText="1"/>
    </xf>
    <xf numFmtId="49" fontId="58" fillId="0" borderId="32" xfId="0" applyNumberFormat="1" applyFont="1" applyFill="1" applyBorder="1" applyAlignment="1" applyProtection="1">
      <alignment horizontal="center" vertical="center" wrapText="1"/>
      <protection hidden="1"/>
    </xf>
    <xf numFmtId="49" fontId="58" fillId="0" borderId="32" xfId="0" applyNumberFormat="1" applyFont="1" applyFill="1" applyBorder="1" applyAlignment="1" applyProtection="1">
      <alignment horizontal="center" vertical="top" wrapText="1"/>
      <protection hidden="1"/>
    </xf>
    <xf numFmtId="0" fontId="58" fillId="0" borderId="43" xfId="0" applyFont="1" applyFill="1" applyBorder="1" applyAlignment="1" applyProtection="1">
      <alignment horizontal="center" vertical="top" wrapText="1"/>
      <protection hidden="1"/>
    </xf>
    <xf numFmtId="0" fontId="58" fillId="0" borderId="2" xfId="0" applyFont="1" applyFill="1" applyBorder="1" applyAlignment="1" applyProtection="1">
      <alignment horizontal="left" vertical="top" wrapText="1"/>
      <protection hidden="1"/>
    </xf>
    <xf numFmtId="0" fontId="58" fillId="0" borderId="37" xfId="0" applyFont="1" applyFill="1" applyBorder="1" applyAlignment="1" applyProtection="1">
      <alignment horizontal="center" vertical="top" wrapText="1"/>
      <protection hidden="1"/>
    </xf>
    <xf numFmtId="0" fontId="58" fillId="0" borderId="46" xfId="0" applyFont="1" applyFill="1" applyBorder="1" applyAlignment="1" applyProtection="1">
      <alignment horizontal="left" vertical="top" wrapText="1"/>
      <protection hidden="1"/>
    </xf>
    <xf numFmtId="0" fontId="60" fillId="0" borderId="32" xfId="0" applyFont="1" applyFill="1" applyBorder="1" applyAlignment="1" applyProtection="1">
      <alignment horizontal="center" vertical="center" wrapText="1"/>
      <protection hidden="1"/>
    </xf>
    <xf numFmtId="44" fontId="56" fillId="0" borderId="0" xfId="33" applyFont="1" applyBorder="1" applyAlignment="1" applyProtection="1">
      <alignment horizontal="center" vertical="center"/>
      <protection hidden="1"/>
    </xf>
    <xf numFmtId="44" fontId="52" fillId="6" borderId="0" xfId="33" applyFont="1" applyFill="1" applyBorder="1" applyAlignment="1" applyProtection="1">
      <alignment horizontal="left" vertical="center"/>
    </xf>
    <xf numFmtId="0" fontId="57" fillId="0" borderId="0" xfId="0" applyFont="1" applyBorder="1" applyAlignment="1" applyProtection="1">
      <alignment horizontal="center" vertical="center" wrapText="1"/>
    </xf>
    <xf numFmtId="44" fontId="57" fillId="0" borderId="21" xfId="33" applyFont="1" applyBorder="1" applyAlignment="1" applyProtection="1">
      <alignment horizontal="center" vertical="center" wrapText="1"/>
    </xf>
    <xf numFmtId="44" fontId="58" fillId="0" borderId="50" xfId="33" applyFont="1" applyFill="1" applyBorder="1" applyAlignment="1" applyProtection="1">
      <alignment horizontal="center" vertical="center"/>
      <protection hidden="1"/>
    </xf>
    <xf numFmtId="44" fontId="58" fillId="0" borderId="42" xfId="33" applyFont="1" applyFill="1" applyBorder="1" applyAlignment="1" applyProtection="1">
      <alignment horizontal="center" vertical="center"/>
      <protection hidden="1"/>
    </xf>
    <xf numFmtId="0" fontId="57" fillId="0" borderId="42" xfId="0" applyFont="1" applyBorder="1" applyAlignment="1" applyProtection="1">
      <alignment horizontal="center" vertical="center" wrapText="1"/>
    </xf>
    <xf numFmtId="44" fontId="57" fillId="0" borderId="1" xfId="33" applyFont="1" applyBorder="1" applyAlignment="1" applyProtection="1">
      <alignment horizontal="center" vertical="center" wrapText="1"/>
    </xf>
    <xf numFmtId="1" fontId="58" fillId="0" borderId="45" xfId="34" applyNumberFormat="1" applyFont="1" applyFill="1" applyBorder="1" applyAlignment="1" applyProtection="1">
      <alignment horizontal="center" vertical="center"/>
      <protection hidden="1"/>
    </xf>
    <xf numFmtId="44" fontId="58" fillId="0" borderId="51" xfId="33" applyFont="1" applyFill="1" applyBorder="1" applyAlignment="1" applyProtection="1">
      <alignment horizontal="center" vertical="center"/>
      <protection hidden="1"/>
    </xf>
    <xf numFmtId="44" fontId="58" fillId="0" borderId="45" xfId="33" applyFont="1" applyFill="1" applyBorder="1" applyAlignment="1" applyProtection="1">
      <alignment horizontal="center" vertical="center"/>
      <protection hidden="1"/>
    </xf>
    <xf numFmtId="44" fontId="58" fillId="0" borderId="46" xfId="33" applyFont="1" applyFill="1" applyBorder="1" applyAlignment="1" applyProtection="1">
      <alignment horizontal="center" vertical="center"/>
      <protection hidden="1"/>
    </xf>
    <xf numFmtId="0" fontId="57" fillId="0" borderId="45" xfId="0" applyFont="1" applyBorder="1" applyAlignment="1" applyProtection="1">
      <alignment horizontal="center" vertical="center" wrapText="1"/>
    </xf>
    <xf numFmtId="44" fontId="58" fillId="0" borderId="5" xfId="33" applyFont="1" applyFill="1" applyBorder="1" applyAlignment="1" applyProtection="1">
      <alignment horizontal="center" vertical="center"/>
      <protection hidden="1"/>
    </xf>
    <xf numFmtId="44" fontId="58" fillId="0" borderId="32" xfId="33" applyFont="1" applyFill="1" applyBorder="1" applyAlignment="1" applyProtection="1">
      <alignment horizontal="center" vertical="center"/>
      <protection hidden="1"/>
    </xf>
    <xf numFmtId="0" fontId="57" fillId="0" borderId="32" xfId="0" applyFont="1" applyBorder="1" applyAlignment="1" applyProtection="1">
      <alignment horizontal="center" vertical="center" wrapText="1"/>
    </xf>
    <xf numFmtId="44" fontId="57" fillId="0" borderId="19" xfId="33" applyFont="1" applyBorder="1" applyAlignment="1" applyProtection="1">
      <alignment horizontal="center" vertical="center" wrapText="1"/>
    </xf>
    <xf numFmtId="1" fontId="58" fillId="0" borderId="42" xfId="34" applyNumberFormat="1" applyFont="1" applyFill="1" applyBorder="1" applyAlignment="1" applyProtection="1">
      <alignment horizontal="center" vertical="center"/>
      <protection hidden="1"/>
    </xf>
    <xf numFmtId="44" fontId="57" fillId="0" borderId="28" xfId="33" applyFont="1" applyBorder="1" applyAlignment="1" applyProtection="1">
      <alignment horizontal="center" vertical="center" wrapText="1"/>
    </xf>
    <xf numFmtId="1" fontId="58" fillId="0" borderId="37" xfId="34" applyNumberFormat="1" applyFont="1" applyFill="1" applyBorder="1" applyAlignment="1" applyProtection="1">
      <alignment horizontal="center" vertical="center"/>
      <protection hidden="1"/>
    </xf>
    <xf numFmtId="44" fontId="58" fillId="0" borderId="37" xfId="33" applyFont="1" applyFill="1" applyBorder="1" applyAlignment="1" applyProtection="1">
      <alignment horizontal="center" vertical="center"/>
      <protection hidden="1"/>
    </xf>
    <xf numFmtId="0" fontId="46" fillId="0" borderId="1" xfId="0" applyFont="1" applyBorder="1" applyAlignment="1">
      <alignment horizontal="center" vertical="center"/>
    </xf>
    <xf numFmtId="1" fontId="58" fillId="0" borderId="32" xfId="34" applyNumberFormat="1" applyFont="1" applyFill="1" applyBorder="1" applyAlignment="1" applyProtection="1">
      <alignment horizontal="center" vertical="center"/>
      <protection hidden="1"/>
    </xf>
    <xf numFmtId="0" fontId="57" fillId="0" borderId="1" xfId="0" applyFont="1" applyFill="1" applyBorder="1" applyAlignment="1" applyProtection="1">
      <alignment horizontal="center" vertical="center"/>
      <protection hidden="1"/>
    </xf>
    <xf numFmtId="44" fontId="58" fillId="0" borderId="2" xfId="33" applyFont="1" applyFill="1" applyBorder="1" applyAlignment="1" applyProtection="1">
      <alignment horizontal="center" vertical="center"/>
      <protection hidden="1"/>
    </xf>
    <xf numFmtId="44" fontId="58" fillId="0" borderId="43" xfId="33" applyFont="1" applyFill="1" applyBorder="1" applyAlignment="1" applyProtection="1">
      <alignment horizontal="center" vertical="center"/>
      <protection hidden="1"/>
    </xf>
    <xf numFmtId="0" fontId="57" fillId="0" borderId="43" xfId="0" applyFont="1" applyBorder="1" applyAlignment="1" applyProtection="1">
      <alignment horizontal="center" vertical="center" wrapText="1"/>
    </xf>
    <xf numFmtId="44" fontId="58" fillId="0" borderId="49" xfId="33" applyFont="1" applyFill="1" applyBorder="1" applyAlignment="1" applyProtection="1">
      <alignment horizontal="center" vertical="center"/>
      <protection hidden="1"/>
    </xf>
    <xf numFmtId="0" fontId="58" fillId="0" borderId="22" xfId="0" applyFont="1" applyFill="1" applyBorder="1" applyAlignment="1" applyProtection="1">
      <alignment horizontal="center" vertical="center"/>
      <protection hidden="1"/>
    </xf>
    <xf numFmtId="0" fontId="58" fillId="0" borderId="47" xfId="0" applyFont="1" applyFill="1" applyBorder="1" applyAlignment="1" applyProtection="1">
      <alignment horizontal="center" vertical="center"/>
      <protection hidden="1"/>
    </xf>
    <xf numFmtId="0" fontId="57" fillId="0" borderId="0" xfId="0" applyFont="1" applyFill="1" applyBorder="1" applyAlignment="1" applyProtection="1">
      <alignment horizontal="center" vertical="center" wrapText="1"/>
      <protection hidden="1"/>
    </xf>
    <xf numFmtId="1" fontId="58" fillId="0" borderId="42" xfId="0" applyNumberFormat="1" applyFont="1" applyFill="1" applyBorder="1" applyAlignment="1" applyProtection="1">
      <alignment horizontal="center" vertical="center"/>
      <protection hidden="1"/>
    </xf>
    <xf numFmtId="1" fontId="58" fillId="0" borderId="45" xfId="0" applyNumberFormat="1" applyFont="1" applyFill="1" applyBorder="1" applyAlignment="1" applyProtection="1">
      <alignment horizontal="center" vertical="center"/>
      <protection hidden="1"/>
    </xf>
    <xf numFmtId="0" fontId="64" fillId="6" borderId="0" xfId="0" applyFont="1" applyFill="1" applyBorder="1" applyAlignment="1" applyProtection="1">
      <alignment horizontal="center" vertical="center"/>
    </xf>
    <xf numFmtId="0" fontId="57" fillId="0" borderId="42" xfId="0" applyFont="1" applyFill="1" applyBorder="1" applyAlignment="1" applyProtection="1">
      <alignment horizontal="center" vertical="center" wrapText="1"/>
    </xf>
    <xf numFmtId="0" fontId="60" fillId="0" borderId="37" xfId="0" applyFont="1" applyFill="1" applyBorder="1" applyAlignment="1" applyProtection="1">
      <alignment horizontal="center" vertical="center" wrapText="1"/>
      <protection hidden="1"/>
    </xf>
    <xf numFmtId="0" fontId="57" fillId="0" borderId="32" xfId="0" applyFont="1" applyFill="1" applyBorder="1" applyAlignment="1" applyProtection="1">
      <alignment horizontal="center" vertical="center" wrapText="1"/>
    </xf>
    <xf numFmtId="44" fontId="57" fillId="0" borderId="28" xfId="33" applyFont="1" applyFill="1" applyBorder="1" applyAlignment="1" applyProtection="1">
      <alignment horizontal="center" vertical="center" wrapText="1"/>
    </xf>
    <xf numFmtId="0" fontId="57" fillId="0" borderId="43" xfId="0" applyFont="1" applyFill="1" applyBorder="1" applyAlignment="1" applyProtection="1">
      <alignment horizontal="center" vertical="center" wrapText="1"/>
    </xf>
    <xf numFmtId="0" fontId="64" fillId="0" borderId="45" xfId="0" applyFont="1" applyFill="1" applyBorder="1" applyAlignment="1" applyProtection="1">
      <alignment horizontal="center" vertical="center" wrapText="1"/>
    </xf>
    <xf numFmtId="0" fontId="57" fillId="0" borderId="45" xfId="0" applyFont="1" applyFill="1" applyBorder="1" applyAlignment="1" applyProtection="1">
      <alignment horizontal="center" vertical="center" wrapText="1"/>
    </xf>
    <xf numFmtId="0" fontId="57" fillId="0" borderId="37" xfId="0" applyFont="1" applyFill="1" applyBorder="1" applyAlignment="1" applyProtection="1">
      <alignment horizontal="center" vertical="center" wrapText="1"/>
    </xf>
    <xf numFmtId="44" fontId="65" fillId="9" borderId="21" xfId="33" applyFont="1" applyFill="1" applyBorder="1" applyAlignment="1" applyProtection="1">
      <alignment vertical="center" wrapText="1"/>
    </xf>
    <xf numFmtId="44" fontId="60" fillId="0" borderId="2" xfId="33" applyFont="1" applyFill="1" applyBorder="1" applyAlignment="1" applyProtection="1">
      <alignment horizontal="center" vertical="center"/>
      <protection hidden="1"/>
    </xf>
    <xf numFmtId="0" fontId="60" fillId="0" borderId="51" xfId="0" applyFont="1" applyFill="1" applyBorder="1" applyAlignment="1" applyProtection="1">
      <alignment horizontal="center" vertical="center" wrapText="1"/>
      <protection hidden="1"/>
    </xf>
    <xf numFmtId="0" fontId="60" fillId="0" borderId="45" xfId="0" applyFont="1" applyFill="1" applyBorder="1" applyAlignment="1" applyProtection="1">
      <alignment horizontal="center" vertical="center"/>
      <protection hidden="1"/>
    </xf>
    <xf numFmtId="0" fontId="60" fillId="0" borderId="51" xfId="0" applyFont="1" applyFill="1" applyBorder="1" applyAlignment="1" applyProtection="1">
      <alignment horizontal="center" vertical="center"/>
      <protection hidden="1"/>
    </xf>
    <xf numFmtId="44" fontId="60" fillId="0" borderId="51" xfId="33" applyFont="1" applyFill="1" applyBorder="1" applyAlignment="1" applyProtection="1">
      <alignment horizontal="center" vertical="center"/>
      <protection hidden="1"/>
    </xf>
    <xf numFmtId="44" fontId="60" fillId="0" borderId="45" xfId="33" applyFont="1" applyFill="1" applyBorder="1" applyAlignment="1" applyProtection="1">
      <alignment horizontal="center" vertical="center"/>
      <protection hidden="1"/>
    </xf>
    <xf numFmtId="44" fontId="58" fillId="0" borderId="5" xfId="33" applyFont="1" applyFill="1" applyBorder="1" applyAlignment="1">
      <alignment horizontal="center" vertical="center"/>
    </xf>
    <xf numFmtId="49" fontId="58" fillId="0" borderId="43" xfId="0" applyNumberFormat="1" applyFont="1" applyFill="1" applyBorder="1" applyAlignment="1" applyProtection="1">
      <alignment horizontal="center" vertical="center"/>
      <protection hidden="1"/>
    </xf>
    <xf numFmtId="44" fontId="58" fillId="0" borderId="5" xfId="33" applyFont="1" applyFill="1" applyBorder="1" applyAlignment="1">
      <alignment vertical="center"/>
    </xf>
    <xf numFmtId="44" fontId="58" fillId="0" borderId="50" xfId="33" applyFont="1" applyFill="1" applyBorder="1" applyAlignment="1">
      <alignment vertical="center"/>
    </xf>
    <xf numFmtId="0" fontId="60" fillId="0" borderId="24" xfId="0" applyFont="1" applyFill="1" applyBorder="1" applyAlignment="1" applyProtection="1">
      <alignment horizontal="center" vertical="center" wrapText="1"/>
      <protection hidden="1"/>
    </xf>
    <xf numFmtId="0" fontId="60" fillId="0" borderId="9" xfId="0" applyFont="1" applyFill="1" applyBorder="1" applyAlignment="1" applyProtection="1">
      <alignment horizontal="center" vertical="center" wrapText="1"/>
      <protection hidden="1"/>
    </xf>
    <xf numFmtId="0" fontId="60" fillId="0" borderId="24" xfId="0" applyFont="1" applyFill="1" applyBorder="1" applyAlignment="1" applyProtection="1">
      <alignment horizontal="center" vertical="center"/>
      <protection hidden="1"/>
    </xf>
    <xf numFmtId="0" fontId="60" fillId="0" borderId="9" xfId="0" applyFont="1" applyFill="1" applyBorder="1" applyAlignment="1" applyProtection="1">
      <alignment horizontal="center" vertical="center"/>
      <protection hidden="1"/>
    </xf>
    <xf numFmtId="44" fontId="60" fillId="0" borderId="9" xfId="33" applyFont="1" applyFill="1" applyBorder="1" applyAlignment="1" applyProtection="1">
      <alignment horizontal="center" vertical="center"/>
      <protection hidden="1"/>
    </xf>
    <xf numFmtId="44" fontId="60" fillId="0" borderId="24" xfId="33" applyFont="1" applyFill="1" applyBorder="1" applyAlignment="1" applyProtection="1">
      <alignment horizontal="center" vertical="center"/>
      <protection hidden="1"/>
    </xf>
    <xf numFmtId="0" fontId="60" fillId="0" borderId="46" xfId="0" applyFont="1" applyFill="1" applyBorder="1" applyAlignment="1" applyProtection="1">
      <alignment horizontal="center" vertical="center" wrapText="1"/>
      <protection hidden="1"/>
    </xf>
    <xf numFmtId="0" fontId="60" fillId="0" borderId="37" xfId="0" applyFont="1" applyFill="1" applyBorder="1" applyAlignment="1" applyProtection="1">
      <alignment horizontal="center" vertical="center"/>
      <protection hidden="1"/>
    </xf>
    <xf numFmtId="0" fontId="60" fillId="0" borderId="46" xfId="0" applyFont="1" applyFill="1" applyBorder="1" applyAlignment="1" applyProtection="1">
      <alignment horizontal="center" vertical="center"/>
      <protection hidden="1"/>
    </xf>
    <xf numFmtId="44" fontId="60" fillId="0" borderId="46" xfId="33" applyFont="1" applyFill="1" applyBorder="1" applyAlignment="1" applyProtection="1">
      <alignment horizontal="center" vertical="center"/>
      <protection hidden="1"/>
    </xf>
    <xf numFmtId="44" fontId="60" fillId="0" borderId="37" xfId="33" applyFont="1" applyFill="1" applyBorder="1" applyAlignment="1" applyProtection="1">
      <alignment horizontal="center" vertical="center"/>
      <protection hidden="1"/>
    </xf>
    <xf numFmtId="44" fontId="52" fillId="0" borderId="0" xfId="0" applyNumberFormat="1" applyFont="1" applyFill="1" applyBorder="1" applyAlignment="1" applyProtection="1">
      <alignment horizontal="center" vertical="center" wrapText="1"/>
      <protection hidden="1"/>
    </xf>
    <xf numFmtId="44" fontId="57" fillId="0" borderId="0" xfId="33" applyFont="1" applyFill="1" applyBorder="1" applyAlignment="1" applyProtection="1">
      <alignment horizontal="center" vertical="center" wrapText="1"/>
    </xf>
    <xf numFmtId="0" fontId="51" fillId="0" borderId="45" xfId="0" applyFont="1" applyFill="1" applyBorder="1" applyAlignment="1" applyProtection="1">
      <alignment horizontal="center" vertical="center" wrapText="1"/>
    </xf>
    <xf numFmtId="0" fontId="51" fillId="0" borderId="42" xfId="0" applyFont="1" applyFill="1" applyBorder="1" applyAlignment="1" applyProtection="1">
      <alignment horizontal="center" vertical="center" wrapText="1"/>
    </xf>
    <xf numFmtId="0" fontId="50" fillId="0" borderId="0" xfId="0" applyFont="1" applyFill="1" applyBorder="1" applyAlignment="1" applyProtection="1">
      <alignment horizontal="right" vertical="center"/>
      <protection hidden="1"/>
    </xf>
    <xf numFmtId="44" fontId="62" fillId="8" borderId="38" xfId="33" applyFont="1" applyFill="1" applyBorder="1" applyAlignment="1" applyProtection="1">
      <alignment horizontal="center" vertical="center"/>
      <protection hidden="1"/>
    </xf>
    <xf numFmtId="44" fontId="62" fillId="8" borderId="32" xfId="33" applyFont="1" applyFill="1" applyBorder="1" applyAlignment="1" applyProtection="1">
      <alignment horizontal="center" vertical="center"/>
      <protection hidden="1"/>
    </xf>
    <xf numFmtId="44" fontId="57" fillId="0" borderId="21" xfId="33" applyFont="1" applyBorder="1" applyAlignment="1" applyProtection="1">
      <alignment horizontal="left" vertical="center" wrapText="1"/>
    </xf>
    <xf numFmtId="0" fontId="62" fillId="0" borderId="0" xfId="0" applyFont="1" applyFill="1" applyBorder="1" applyAlignment="1" applyProtection="1">
      <alignment horizontal="right" vertical="center"/>
      <protection hidden="1"/>
    </xf>
    <xf numFmtId="44" fontId="52" fillId="8" borderId="0" xfId="33" applyFont="1" applyFill="1" applyBorder="1" applyAlignment="1" applyProtection="1">
      <alignment horizontal="center" vertical="center"/>
      <protection hidden="1"/>
    </xf>
    <xf numFmtId="44" fontId="57" fillId="0" borderId="0" xfId="33" applyFont="1" applyBorder="1" applyAlignment="1" applyProtection="1">
      <alignment horizontal="left" vertical="center" wrapText="1"/>
    </xf>
    <xf numFmtId="0" fontId="72" fillId="2" borderId="0" xfId="0" applyFont="1" applyFill="1" applyAlignment="1">
      <alignment horizontal="right" vertical="center"/>
    </xf>
    <xf numFmtId="0" fontId="47" fillId="2" borderId="0" xfId="0" applyFont="1" applyFill="1" applyBorder="1" applyAlignment="1" applyProtection="1">
      <alignment horizontal="left" vertical="center"/>
    </xf>
    <xf numFmtId="3" fontId="53" fillId="0" borderId="0" xfId="0" applyNumberFormat="1" applyFont="1" applyBorder="1" applyAlignment="1" applyProtection="1">
      <alignment vertical="center" wrapText="1"/>
    </xf>
    <xf numFmtId="167" fontId="62" fillId="0" borderId="0" xfId="0" applyNumberFormat="1" applyFont="1" applyBorder="1" applyAlignment="1" applyProtection="1">
      <alignment horizontal="right" vertical="center"/>
      <protection hidden="1"/>
    </xf>
    <xf numFmtId="44" fontId="7" fillId="0" borderId="0" xfId="1" applyFont="1"/>
    <xf numFmtId="167" fontId="62" fillId="0" borderId="0" xfId="2" applyNumberFormat="1" applyFont="1" applyBorder="1" applyAlignment="1" applyProtection="1">
      <alignment horizontal="right" vertical="center"/>
      <protection hidden="1"/>
    </xf>
    <xf numFmtId="0" fontId="62" fillId="0" borderId="0" xfId="0" applyFont="1" applyBorder="1" applyAlignment="1" applyProtection="1">
      <alignment vertical="center" wrapText="1"/>
    </xf>
    <xf numFmtId="0" fontId="54" fillId="0" borderId="0" xfId="0" applyFont="1" applyBorder="1" applyAlignment="1" applyProtection="1">
      <alignment vertical="center" wrapText="1"/>
    </xf>
    <xf numFmtId="0" fontId="49" fillId="0" borderId="0" xfId="0" applyFont="1" applyBorder="1" applyAlignment="1" applyProtection="1">
      <alignment vertical="center"/>
    </xf>
    <xf numFmtId="167" fontId="62" fillId="2" borderId="0" xfId="0" applyNumberFormat="1" applyFont="1" applyFill="1" applyBorder="1" applyAlignment="1" applyProtection="1">
      <alignment horizontal="right" vertical="center"/>
      <protection hidden="1"/>
    </xf>
    <xf numFmtId="0" fontId="73" fillId="0" borderId="0" xfId="0" applyFont="1" applyBorder="1" applyAlignment="1" applyProtection="1">
      <alignment vertical="center" wrapText="1"/>
    </xf>
    <xf numFmtId="167" fontId="52" fillId="0" borderId="0" xfId="0" applyNumberFormat="1" applyFont="1" applyBorder="1" applyAlignment="1" applyProtection="1">
      <alignment horizontal="right" vertical="center"/>
      <protection hidden="1"/>
    </xf>
    <xf numFmtId="0" fontId="51" fillId="0" borderId="0" xfId="0" applyFont="1" applyBorder="1" applyAlignment="1" applyProtection="1">
      <alignment horizontal="center" vertical="center" wrapText="1"/>
      <protection hidden="1"/>
    </xf>
    <xf numFmtId="44" fontId="51" fillId="0" borderId="0" xfId="1" applyFont="1" applyBorder="1" applyAlignment="1" applyProtection="1">
      <alignment horizontal="center" vertical="center"/>
      <protection hidden="1"/>
    </xf>
    <xf numFmtId="9" fontId="54" fillId="0" borderId="0" xfId="1" applyNumberFormat="1" applyFont="1" applyBorder="1" applyAlignment="1" applyProtection="1">
      <alignment horizontal="center" vertical="center"/>
      <protection hidden="1"/>
    </xf>
    <xf numFmtId="44" fontId="62" fillId="0" borderId="0" xfId="1" applyFont="1" applyBorder="1" applyAlignment="1" applyProtection="1">
      <alignment horizontal="center" vertical="center"/>
      <protection hidden="1"/>
    </xf>
    <xf numFmtId="9" fontId="54" fillId="0" borderId="0" xfId="1" applyNumberFormat="1" applyFont="1" applyAlignment="1">
      <alignment horizontal="center" vertical="center"/>
    </xf>
    <xf numFmtId="44" fontId="46" fillId="0" borderId="0" xfId="1" applyFont="1" applyAlignment="1">
      <alignment vertical="center"/>
    </xf>
    <xf numFmtId="44" fontId="74" fillId="0" borderId="0" xfId="1" applyFont="1" applyAlignment="1">
      <alignment vertical="center"/>
    </xf>
    <xf numFmtId="0" fontId="51" fillId="6" borderId="0" xfId="0" applyFont="1" applyFill="1" applyBorder="1" applyAlignment="1" applyProtection="1">
      <alignment horizontal="right" vertical="center" wrapText="1"/>
    </xf>
    <xf numFmtId="0" fontId="51" fillId="2" borderId="0" xfId="0" applyFont="1" applyFill="1" applyBorder="1" applyAlignment="1" applyProtection="1">
      <alignment horizontal="right" vertical="center" wrapText="1"/>
    </xf>
    <xf numFmtId="44" fontId="51" fillId="6" borderId="0" xfId="1" applyFont="1" applyFill="1" applyBorder="1" applyAlignment="1" applyProtection="1">
      <alignment horizontal="right" vertical="center" wrapText="1"/>
    </xf>
    <xf numFmtId="0" fontId="62" fillId="6" borderId="0" xfId="0" applyFont="1" applyFill="1" applyBorder="1" applyAlignment="1" applyProtection="1">
      <alignment horizontal="right" vertical="center"/>
    </xf>
    <xf numFmtId="44" fontId="51" fillId="6" borderId="0" xfId="0" applyNumberFormat="1" applyFont="1" applyFill="1" applyBorder="1" applyAlignment="1" applyProtection="1">
      <alignment vertical="center" wrapText="1"/>
    </xf>
    <xf numFmtId="44" fontId="35" fillId="0" borderId="0" xfId="1" applyFont="1" applyAlignment="1">
      <alignment vertical="center"/>
    </xf>
    <xf numFmtId="0" fontId="7" fillId="2" borderId="0" xfId="0" applyFont="1" applyFill="1"/>
    <xf numFmtId="0" fontId="48" fillId="2" borderId="0" xfId="0" applyFont="1" applyFill="1" applyBorder="1" applyAlignment="1" applyProtection="1">
      <alignment horizontal="right" vertical="center" wrapText="1"/>
    </xf>
    <xf numFmtId="44" fontId="65" fillId="9" borderId="0" xfId="1" applyFont="1" applyFill="1" applyBorder="1" applyAlignment="1" applyProtection="1">
      <alignment vertical="center" wrapText="1"/>
    </xf>
    <xf numFmtId="0" fontId="46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75" fillId="0" borderId="0" xfId="0" applyFont="1" applyAlignment="1">
      <alignment horizontal="center" vertical="center"/>
    </xf>
    <xf numFmtId="9" fontId="48" fillId="0" borderId="0" xfId="0" applyNumberFormat="1" applyFont="1" applyAlignment="1">
      <alignment horizontal="center" vertical="center"/>
    </xf>
    <xf numFmtId="44" fontId="48" fillId="0" borderId="0" xfId="0" applyNumberFormat="1" applyFont="1" applyAlignment="1">
      <alignment vertical="center"/>
    </xf>
    <xf numFmtId="44" fontId="7" fillId="0" borderId="0" xfId="1" applyFont="1" applyAlignment="1">
      <alignment vertical="center"/>
    </xf>
    <xf numFmtId="44" fontId="75" fillId="0" borderId="0" xfId="1" applyFont="1" applyAlignment="1">
      <alignment horizontal="center" vertical="center"/>
    </xf>
    <xf numFmtId="9" fontId="48" fillId="0" borderId="0" xfId="1" applyNumberFormat="1" applyFont="1" applyAlignment="1">
      <alignment horizontal="center" vertical="center"/>
    </xf>
    <xf numFmtId="44" fontId="48" fillId="0" borderId="0" xfId="1" applyFont="1" applyAlignment="1">
      <alignment vertical="center"/>
    </xf>
    <xf numFmtId="44" fontId="7" fillId="0" borderId="0" xfId="1" applyFont="1" applyAlignment="1">
      <alignment horizontal="right"/>
    </xf>
    <xf numFmtId="0" fontId="48" fillId="0" borderId="3" xfId="0" applyFont="1" applyBorder="1" applyAlignment="1" applyProtection="1">
      <alignment horizontal="center" vertical="center" wrapText="1"/>
    </xf>
    <xf numFmtId="44" fontId="52" fillId="11" borderId="27" xfId="1" applyFont="1" applyFill="1" applyBorder="1" applyAlignment="1" applyProtection="1">
      <alignment horizontal="center" vertical="center"/>
      <protection hidden="1"/>
    </xf>
    <xf numFmtId="44" fontId="52" fillId="11" borderId="32" xfId="1" applyFont="1" applyFill="1" applyBorder="1" applyAlignment="1" applyProtection="1">
      <alignment horizontal="center" vertical="center"/>
      <protection hidden="1"/>
    </xf>
    <xf numFmtId="0" fontId="58" fillId="0" borderId="33" xfId="0" applyFont="1" applyFill="1" applyBorder="1" applyAlignment="1" applyProtection="1">
      <alignment horizontal="center" vertical="center" wrapText="1"/>
      <protection hidden="1"/>
    </xf>
    <xf numFmtId="0" fontId="60" fillId="0" borderId="47" xfId="0" applyFont="1" applyFill="1" applyBorder="1" applyAlignment="1" applyProtection="1">
      <alignment horizontal="center" vertical="center" wrapText="1"/>
      <protection hidden="1"/>
    </xf>
    <xf numFmtId="0" fontId="60" fillId="0" borderId="34" xfId="0" applyFont="1" applyFill="1" applyBorder="1" applyAlignment="1" applyProtection="1">
      <alignment horizontal="center" vertical="center" wrapText="1"/>
      <protection hidden="1"/>
    </xf>
    <xf numFmtId="0" fontId="58" fillId="0" borderId="27" xfId="0" applyFont="1" applyFill="1" applyBorder="1" applyAlignment="1" applyProtection="1">
      <alignment horizontal="center" vertical="center" wrapText="1"/>
      <protection hidden="1"/>
    </xf>
    <xf numFmtId="0" fontId="60" fillId="0" borderId="33" xfId="0" applyFont="1" applyFill="1" applyBorder="1" applyAlignment="1" applyProtection="1">
      <alignment horizontal="center" vertical="center" wrapText="1"/>
      <protection hidden="1"/>
    </xf>
    <xf numFmtId="0" fontId="58" fillId="0" borderId="4" xfId="0" applyFont="1" applyFill="1" applyBorder="1" applyAlignment="1" applyProtection="1">
      <alignment horizontal="center" vertical="center" wrapText="1"/>
      <protection hidden="1"/>
    </xf>
    <xf numFmtId="0" fontId="58" fillId="0" borderId="27" xfId="0" applyFont="1" applyFill="1" applyBorder="1" applyAlignment="1" applyProtection="1">
      <alignment horizontal="center" vertical="center"/>
      <protection hidden="1"/>
    </xf>
    <xf numFmtId="0" fontId="58" fillId="0" borderId="57" xfId="0" applyFont="1" applyFill="1" applyBorder="1" applyAlignment="1" applyProtection="1">
      <alignment horizontal="center" vertical="center" wrapText="1"/>
      <protection hidden="1"/>
    </xf>
    <xf numFmtId="0" fontId="58" fillId="0" borderId="15" xfId="0" applyFont="1" applyFill="1" applyBorder="1" applyAlignment="1" applyProtection="1">
      <alignment horizontal="center" vertical="center" wrapText="1"/>
      <protection hidden="1"/>
    </xf>
    <xf numFmtId="0" fontId="58" fillId="0" borderId="38" xfId="0" applyFont="1" applyFill="1" applyBorder="1" applyAlignment="1" applyProtection="1">
      <alignment horizontal="center" vertical="center" wrapText="1"/>
      <protection hidden="1"/>
    </xf>
    <xf numFmtId="0" fontId="58" fillId="0" borderId="55" xfId="0" applyFont="1" applyFill="1" applyBorder="1" applyAlignment="1" applyProtection="1">
      <alignment horizontal="center" vertical="center" wrapText="1"/>
      <protection hidden="1"/>
    </xf>
    <xf numFmtId="0" fontId="60" fillId="0" borderId="20" xfId="0" applyFont="1" applyFill="1" applyBorder="1" applyAlignment="1" applyProtection="1">
      <alignment horizontal="center" vertical="center" wrapText="1"/>
      <protection hidden="1"/>
    </xf>
    <xf numFmtId="0" fontId="60" fillId="0" borderId="55" xfId="0" applyFont="1" applyFill="1" applyBorder="1" applyAlignment="1" applyProtection="1">
      <alignment horizontal="center" vertical="center" wrapText="1"/>
      <protection hidden="1"/>
    </xf>
    <xf numFmtId="0" fontId="60" fillId="0" borderId="27" xfId="0" applyFont="1" applyFill="1" applyBorder="1" applyAlignment="1" applyProtection="1">
      <alignment horizontal="center" vertical="center" wrapText="1"/>
      <protection hidden="1"/>
    </xf>
    <xf numFmtId="0" fontId="60" fillId="0" borderId="26" xfId="0" applyFont="1" applyFill="1" applyBorder="1" applyAlignment="1" applyProtection="1">
      <alignment horizontal="center" vertical="center" wrapText="1"/>
      <protection hidden="1"/>
    </xf>
    <xf numFmtId="0" fontId="60" fillId="0" borderId="22" xfId="0" applyFont="1" applyFill="1" applyBorder="1" applyAlignment="1" applyProtection="1">
      <alignment horizontal="center" vertical="center" wrapText="1"/>
      <protection hidden="1"/>
    </xf>
    <xf numFmtId="49" fontId="23" fillId="0" borderId="43" xfId="0" applyNumberFormat="1" applyFont="1" applyFill="1" applyBorder="1" applyAlignment="1">
      <alignment horizontal="center" vertical="center" wrapText="1"/>
    </xf>
    <xf numFmtId="49" fontId="23" fillId="0" borderId="45" xfId="0" applyNumberFormat="1" applyFont="1" applyFill="1" applyBorder="1" applyAlignment="1">
      <alignment horizontal="center" vertical="center" wrapText="1"/>
    </xf>
    <xf numFmtId="0" fontId="60" fillId="0" borderId="5" xfId="0" applyFont="1" applyFill="1" applyBorder="1" applyAlignment="1" applyProtection="1">
      <alignment horizontal="center" vertical="center" wrapText="1"/>
      <protection hidden="1"/>
    </xf>
    <xf numFmtId="49" fontId="60" fillId="0" borderId="32" xfId="0" applyNumberFormat="1" applyFont="1" applyFill="1" applyBorder="1" applyAlignment="1" applyProtection="1">
      <alignment horizontal="center" vertical="center" wrapText="1"/>
      <protection hidden="1"/>
    </xf>
    <xf numFmtId="0" fontId="60" fillId="0" borderId="32" xfId="0" applyFont="1" applyFill="1" applyBorder="1" applyAlignment="1" applyProtection="1">
      <alignment horizontal="center" vertical="center"/>
      <protection hidden="1"/>
    </xf>
    <xf numFmtId="44" fontId="60" fillId="0" borderId="5" xfId="1" applyFont="1" applyFill="1" applyBorder="1" applyAlignment="1" applyProtection="1">
      <alignment horizontal="center" vertical="center"/>
      <protection hidden="1"/>
    </xf>
    <xf numFmtId="44" fontId="60" fillId="0" borderId="32" xfId="1" applyFont="1" applyFill="1" applyBorder="1" applyAlignment="1" applyProtection="1">
      <alignment horizontal="center" vertical="center"/>
      <protection hidden="1"/>
    </xf>
    <xf numFmtId="0" fontId="26" fillId="0" borderId="26" xfId="0" applyFont="1" applyBorder="1" applyAlignment="1">
      <alignment horizontal="right" vertical="center" wrapText="1"/>
    </xf>
    <xf numFmtId="165" fontId="33" fillId="0" borderId="0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44" fontId="16" fillId="0" borderId="42" xfId="0" applyNumberFormat="1" applyFont="1" applyBorder="1" applyAlignment="1">
      <alignment horizontal="center" vertical="center" wrapText="1"/>
    </xf>
    <xf numFmtId="44" fontId="16" fillId="0" borderId="43" xfId="0" applyNumberFormat="1" applyFont="1" applyBorder="1" applyAlignment="1">
      <alignment horizontal="center" vertical="center" wrapText="1"/>
    </xf>
    <xf numFmtId="44" fontId="16" fillId="0" borderId="45" xfId="0" applyNumberFormat="1" applyFont="1" applyBorder="1" applyAlignment="1">
      <alignment horizontal="center" vertical="center" wrapText="1"/>
    </xf>
    <xf numFmtId="0" fontId="44" fillId="0" borderId="28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5" fillId="0" borderId="35" xfId="0" applyFont="1" applyFill="1" applyBorder="1" applyAlignment="1">
      <alignment horizontal="center" vertical="center"/>
    </xf>
    <xf numFmtId="0" fontId="25" fillId="0" borderId="36" xfId="0" applyFont="1" applyFill="1" applyBorder="1" applyAlignment="1">
      <alignment horizontal="center" vertical="center"/>
    </xf>
    <xf numFmtId="0" fontId="25" fillId="0" borderId="37" xfId="0" applyFont="1" applyFill="1" applyBorder="1" applyAlignment="1">
      <alignment horizontal="center" vertical="center"/>
    </xf>
    <xf numFmtId="44" fontId="20" fillId="0" borderId="60" xfId="0" applyNumberFormat="1" applyFont="1" applyFill="1" applyBorder="1" applyAlignment="1">
      <alignment horizontal="center" vertical="center"/>
    </xf>
    <xf numFmtId="44" fontId="20" fillId="0" borderId="61" xfId="0" applyNumberFormat="1" applyFont="1" applyFill="1" applyBorder="1" applyAlignment="1">
      <alignment horizontal="center" vertical="center"/>
    </xf>
    <xf numFmtId="44" fontId="16" fillId="0" borderId="35" xfId="0" applyNumberFormat="1" applyFont="1" applyBorder="1" applyAlignment="1">
      <alignment horizontal="center" vertical="center" wrapText="1"/>
    </xf>
    <xf numFmtId="44" fontId="16" fillId="0" borderId="36" xfId="0" applyNumberFormat="1" applyFont="1" applyBorder="1" applyAlignment="1">
      <alignment horizontal="center" vertical="center" wrapText="1"/>
    </xf>
    <xf numFmtId="44" fontId="16" fillId="0" borderId="37" xfId="0" applyNumberFormat="1" applyFont="1" applyBorder="1" applyAlignment="1">
      <alignment horizontal="center" vertical="center" wrapText="1"/>
    </xf>
    <xf numFmtId="0" fontId="50" fillId="10" borderId="35" xfId="0" applyFont="1" applyFill="1" applyBorder="1" applyAlignment="1" applyProtection="1">
      <alignment horizontal="center" vertical="center" wrapText="1"/>
    </xf>
    <xf numFmtId="0" fontId="50" fillId="10" borderId="36" xfId="0" applyFont="1" applyFill="1" applyBorder="1" applyAlignment="1" applyProtection="1">
      <alignment horizontal="center" vertical="center" wrapText="1"/>
    </xf>
    <xf numFmtId="0" fontId="50" fillId="10" borderId="37" xfId="0" applyFont="1" applyFill="1" applyBorder="1" applyAlignment="1" applyProtection="1">
      <alignment horizontal="center" vertical="center" wrapText="1"/>
    </xf>
    <xf numFmtId="0" fontId="50" fillId="8" borderId="33" xfId="0" applyFont="1" applyFill="1" applyBorder="1" applyAlignment="1" applyProtection="1">
      <alignment horizontal="center" vertical="center" wrapText="1"/>
    </xf>
    <xf numFmtId="0" fontId="50" fillId="8" borderId="4" xfId="0" applyFont="1" applyFill="1" applyBorder="1" applyAlignment="1" applyProtection="1">
      <alignment horizontal="center" vertical="center" wrapText="1"/>
    </xf>
    <xf numFmtId="0" fontId="50" fillId="8" borderId="34" xfId="0" applyFont="1" applyFill="1" applyBorder="1" applyAlignment="1" applyProtection="1">
      <alignment horizontal="center" vertical="center" wrapText="1"/>
    </xf>
    <xf numFmtId="0" fontId="39" fillId="0" borderId="0" xfId="0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50" fillId="8" borderId="35" xfId="0" applyFont="1" applyFill="1" applyBorder="1" applyAlignment="1" applyProtection="1">
      <alignment horizontal="center" vertical="center" wrapText="1"/>
    </xf>
    <xf numFmtId="0" fontId="50" fillId="8" borderId="36" xfId="0" applyFont="1" applyFill="1" applyBorder="1" applyAlignment="1" applyProtection="1">
      <alignment horizontal="center" vertical="center" wrapText="1"/>
    </xf>
    <xf numFmtId="0" fontId="50" fillId="8" borderId="37" xfId="0" applyFont="1" applyFill="1" applyBorder="1" applyAlignment="1" applyProtection="1">
      <alignment horizontal="center" vertical="center" wrapText="1"/>
    </xf>
    <xf numFmtId="0" fontId="50" fillId="8" borderId="32" xfId="1" applyNumberFormat="1" applyFont="1" applyFill="1" applyBorder="1" applyAlignment="1" applyProtection="1">
      <alignment horizontal="center" vertical="center" wrapText="1"/>
    </xf>
    <xf numFmtId="0" fontId="50" fillId="8" borderId="32" xfId="0" applyFont="1" applyFill="1" applyBorder="1" applyAlignment="1" applyProtection="1">
      <alignment horizontal="center" vertical="center" wrapText="1"/>
    </xf>
    <xf numFmtId="0" fontId="13" fillId="8" borderId="13" xfId="0" applyFont="1" applyFill="1" applyBorder="1" applyAlignment="1" applyProtection="1">
      <alignment horizontal="center" vertical="center" wrapText="1"/>
    </xf>
    <xf numFmtId="0" fontId="13" fillId="8" borderId="8" xfId="0" applyFont="1" applyFill="1" applyBorder="1" applyAlignment="1" applyProtection="1">
      <alignment horizontal="center" vertical="center" wrapText="1"/>
    </xf>
    <xf numFmtId="0" fontId="13" fillId="8" borderId="16" xfId="0" applyFont="1" applyFill="1" applyBorder="1" applyAlignment="1" applyProtection="1">
      <alignment horizontal="center" vertical="center" wrapText="1"/>
    </xf>
    <xf numFmtId="0" fontId="6" fillId="8" borderId="13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8" borderId="16" xfId="0" applyFont="1" applyFill="1" applyBorder="1" applyAlignment="1">
      <alignment horizontal="center" vertical="center" wrapText="1"/>
    </xf>
    <xf numFmtId="0" fontId="6" fillId="8" borderId="14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17" xfId="0" applyFont="1" applyFill="1" applyBorder="1" applyAlignment="1">
      <alignment horizontal="center" vertical="center" wrapText="1"/>
    </xf>
    <xf numFmtId="0" fontId="6" fillId="8" borderId="13" xfId="0" applyFont="1" applyFill="1" applyBorder="1" applyAlignment="1" applyProtection="1">
      <alignment horizontal="center" vertical="center" wrapText="1"/>
    </xf>
    <xf numFmtId="0" fontId="6" fillId="8" borderId="8" xfId="0" applyFont="1" applyFill="1" applyBorder="1" applyAlignment="1" applyProtection="1">
      <alignment horizontal="center" vertical="center" wrapText="1"/>
    </xf>
    <xf numFmtId="0" fontId="6" fillId="8" borderId="16" xfId="0" applyFont="1" applyFill="1" applyBorder="1" applyAlignment="1" applyProtection="1">
      <alignment horizontal="center" vertical="center" wrapText="1"/>
    </xf>
    <xf numFmtId="0" fontId="6" fillId="8" borderId="13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16" xfId="0" applyFont="1" applyFill="1" applyBorder="1" applyAlignment="1">
      <alignment horizontal="center" vertical="center"/>
    </xf>
    <xf numFmtId="0" fontId="6" fillId="8" borderId="29" xfId="0" applyFont="1" applyFill="1" applyBorder="1" applyAlignment="1" applyProtection="1">
      <alignment horizontal="center" vertical="center" wrapText="1"/>
    </xf>
    <xf numFmtId="0" fontId="6" fillId="8" borderId="18" xfId="0" applyFont="1" applyFill="1" applyBorder="1" applyAlignment="1" applyProtection="1">
      <alignment horizontal="center" vertical="center" wrapText="1"/>
    </xf>
    <xf numFmtId="0" fontId="6" fillId="8" borderId="30" xfId="0" applyFont="1" applyFill="1" applyBorder="1" applyAlignment="1" applyProtection="1">
      <alignment horizontal="center" vertical="center" wrapText="1"/>
    </xf>
    <xf numFmtId="0" fontId="6" fillId="8" borderId="13" xfId="0" applyFont="1" applyFill="1" applyBorder="1" applyAlignment="1" applyProtection="1">
      <alignment horizontal="left" vertical="center" wrapText="1"/>
    </xf>
    <xf numFmtId="0" fontId="6" fillId="8" borderId="8" xfId="0" applyFont="1" applyFill="1" applyBorder="1" applyAlignment="1" applyProtection="1">
      <alignment horizontal="left" vertical="center" wrapText="1"/>
    </xf>
    <xf numFmtId="0" fontId="6" fillId="8" borderId="16" xfId="0" applyFont="1" applyFill="1" applyBorder="1" applyAlignment="1" applyProtection="1">
      <alignment horizontal="left" vertical="center" wrapText="1"/>
    </xf>
    <xf numFmtId="44" fontId="52" fillId="6" borderId="0" xfId="1" applyFont="1" applyFill="1" applyBorder="1" applyAlignment="1" applyProtection="1">
      <alignment horizontal="center" vertical="center"/>
    </xf>
    <xf numFmtId="0" fontId="60" fillId="0" borderId="2" xfId="0" applyFont="1" applyFill="1" applyBorder="1" applyAlignment="1" applyProtection="1">
      <alignment horizontal="center" vertical="center" wrapText="1"/>
      <protection hidden="1"/>
    </xf>
    <xf numFmtId="0" fontId="60" fillId="0" borderId="43" xfId="0" applyFont="1" applyFill="1" applyBorder="1" applyAlignment="1" applyProtection="1">
      <alignment horizontal="left" vertical="center" wrapText="1"/>
      <protection hidden="1"/>
    </xf>
    <xf numFmtId="0" fontId="60" fillId="0" borderId="2" xfId="0" applyFont="1" applyFill="1" applyBorder="1" applyAlignment="1" applyProtection="1">
      <alignment horizontal="center" vertical="center"/>
      <protection hidden="1"/>
    </xf>
    <xf numFmtId="0" fontId="60" fillId="0" borderId="32" xfId="0" applyFont="1" applyFill="1" applyBorder="1" applyAlignment="1" applyProtection="1">
      <alignment horizontal="left" vertical="center" wrapText="1"/>
      <protection hidden="1"/>
    </xf>
  </cellXfs>
  <cellStyles count="39">
    <cellStyle name="Euro" xfId="5"/>
    <cellStyle name="Millares" xfId="2" builtinId="3"/>
    <cellStyle name="Millares 2" xfId="12"/>
    <cellStyle name="Millares 2 2" xfId="37"/>
    <cellStyle name="Millares 2 3" xfId="31"/>
    <cellStyle name="Millares 3" xfId="8"/>
    <cellStyle name="Millares 3 2" xfId="36"/>
    <cellStyle name="Millares 3 3" xfId="30"/>
    <cellStyle name="Millares 4" xfId="34"/>
    <cellStyle name="Millares 5" xfId="28"/>
    <cellStyle name="Moneda" xfId="1" builtinId="4"/>
    <cellStyle name="Moneda 2" xfId="26"/>
    <cellStyle name="Moneda 2 2" xfId="38"/>
    <cellStyle name="Moneda 2 3" xfId="32"/>
    <cellStyle name="Moneda 3" xfId="6"/>
    <cellStyle name="Moneda 3 2" xfId="35"/>
    <cellStyle name="Moneda 3 3" xfId="29"/>
    <cellStyle name="Moneda 4" xfId="33"/>
    <cellStyle name="Moneda 5" xfId="27"/>
    <cellStyle name="Normal" xfId="0" builtinId="0"/>
    <cellStyle name="Normal 2" xfId="7"/>
    <cellStyle name="Normal 2 101" xfId="13"/>
    <cellStyle name="Normal 2 102" xfId="14"/>
    <cellStyle name="Normal 2 103" xfId="15"/>
    <cellStyle name="Normal 2 104" xfId="16"/>
    <cellStyle name="Normal 2 105" xfId="17"/>
    <cellStyle name="Normal 2 106" xfId="18"/>
    <cellStyle name="Normal 2 107" xfId="19"/>
    <cellStyle name="Normal 2 108" xfId="20"/>
    <cellStyle name="Normal 2 109" xfId="21"/>
    <cellStyle name="Normal 2 110" xfId="22"/>
    <cellStyle name="Normal 2 111" xfId="23"/>
    <cellStyle name="Normal 2 2" xfId="24"/>
    <cellStyle name="Normal 2 3" xfId="11"/>
    <cellStyle name="Normal 3" xfId="25"/>
    <cellStyle name="Normal 4" xfId="10"/>
    <cellStyle name="Normal 5" xfId="4"/>
    <cellStyle name="Porcentaje" xfId="3" builtinId="5"/>
    <cellStyle name="Porcentaje 2" xfId="9"/>
  </cellStyles>
  <dxfs count="0"/>
  <tableStyles count="0" defaultTableStyle="TableStyleMedium2" defaultPivotStyle="PivotStyleLight16"/>
  <colors>
    <mruColors>
      <color rgb="FFCCFF33"/>
      <color rgb="FF00FFFF"/>
      <color rgb="FFFF00FF"/>
      <color rgb="FF00FF00"/>
      <color rgb="FFDEFC2C"/>
      <color rgb="FFFF0066"/>
      <color rgb="FFC3F818"/>
      <color rgb="FFCC66FF"/>
      <color rgb="FFD5FB5B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16</xdr:row>
      <xdr:rowOff>612776</xdr:rowOff>
    </xdr:from>
    <xdr:to>
      <xdr:col>18</xdr:col>
      <xdr:colOff>762000</xdr:colOff>
      <xdr:row>23</xdr:row>
      <xdr:rowOff>63501</xdr:rowOff>
    </xdr:to>
    <xdr:pic>
      <xdr:nvPicPr>
        <xdr:cNvPr id="2" name="Imagen 7" descr="C:\Users\Jairo\Pictures\logos\cintillo-institucional-2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693026"/>
          <a:ext cx="164623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85724</xdr:rowOff>
    </xdr:from>
    <xdr:to>
      <xdr:col>2</xdr:col>
      <xdr:colOff>1038225</xdr:colOff>
      <xdr:row>4</xdr:row>
      <xdr:rowOff>70254</xdr:rowOff>
    </xdr:to>
    <xdr:pic>
      <xdr:nvPicPr>
        <xdr:cNvPr id="2" name="1 Imagen" descr="escudozi_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85724"/>
          <a:ext cx="942975" cy="1032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550333</xdr:colOff>
      <xdr:row>0</xdr:row>
      <xdr:rowOff>161924</xdr:rowOff>
    </xdr:from>
    <xdr:to>
      <xdr:col>12</xdr:col>
      <xdr:colOff>895350</xdr:colOff>
      <xdr:row>4</xdr:row>
      <xdr:rowOff>19049</xdr:rowOff>
    </xdr:to>
    <xdr:pic>
      <xdr:nvPicPr>
        <xdr:cNvPr id="3" name="2 Imagen" descr="logo_ayuntamient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9" t="6410" r="3851" b="13248"/>
        <a:stretch>
          <a:fillRect/>
        </a:stretch>
      </xdr:blipFill>
      <xdr:spPr bwMode="auto">
        <a:xfrm>
          <a:off x="12932833" y="161924"/>
          <a:ext cx="1646767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52342</xdr:colOff>
      <xdr:row>0</xdr:row>
      <xdr:rowOff>88448</xdr:rowOff>
    </xdr:from>
    <xdr:to>
      <xdr:col>3</xdr:col>
      <xdr:colOff>1153266</xdr:colOff>
      <xdr:row>4</xdr:row>
      <xdr:rowOff>108858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913" y="88448"/>
          <a:ext cx="1100924" cy="1421946"/>
        </a:xfrm>
        <a:prstGeom prst="rect">
          <a:avLst/>
        </a:prstGeom>
      </xdr:spPr>
    </xdr:pic>
    <xdr:clientData/>
  </xdr:twoCellAnchor>
  <xdr:twoCellAnchor editAs="oneCell">
    <xdr:from>
      <xdr:col>20</xdr:col>
      <xdr:colOff>1555023</xdr:colOff>
      <xdr:row>0</xdr:row>
      <xdr:rowOff>115888</xdr:rowOff>
    </xdr:from>
    <xdr:to>
      <xdr:col>22</xdr:col>
      <xdr:colOff>786378</xdr:colOff>
      <xdr:row>4</xdr:row>
      <xdr:rowOff>86302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6773" y="115888"/>
          <a:ext cx="2406355" cy="13991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q.%20Jairo\Desktop\2016\INFORMES\INFORME%20EJECUTIVO%20DE%20OBRAS%20REALIZADAS%20EN%202016%20PARA%20COPLADEMUN%20x%20prog%20y%20x%20tenencia%20(ABRIL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CARÁTULA"/>
      <sheetName val="RESUMEN POR RUBRO"/>
      <sheetName val="COMPLETO POR RUBRO"/>
      <sheetName val="RESUMEN POR TENENCIA"/>
      <sheetName val="COMPLETO POR TENENCIA"/>
    </sheetNames>
    <sheetDataSet>
      <sheetData sheetId="0"/>
      <sheetData sheetId="1"/>
      <sheetData sheetId="2">
        <row r="540">
          <cell r="P540">
            <v>30000000</v>
          </cell>
        </row>
        <row r="545">
          <cell r="P545">
            <v>30000000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29"/>
  <sheetViews>
    <sheetView view="pageBreakPreview" zoomScale="90" zoomScaleSheetLayoutView="90" workbookViewId="0">
      <selection activeCell="A16" sqref="A16:S16"/>
    </sheetView>
  </sheetViews>
  <sheetFormatPr baseColWidth="10" defaultRowHeight="15.75" x14ac:dyDescent="0.25"/>
  <cols>
    <col min="10" max="10" width="20.625" bestFit="1" customWidth="1"/>
    <col min="17" max="17" width="10.125" customWidth="1"/>
    <col min="18" max="18" width="11.125" customWidth="1"/>
    <col min="266" max="266" width="20.625" bestFit="1" customWidth="1"/>
    <col min="273" max="273" width="10.125" customWidth="1"/>
    <col min="274" max="274" width="11.125" customWidth="1"/>
    <col min="522" max="522" width="20.625" bestFit="1" customWidth="1"/>
    <col min="529" max="529" width="10.125" customWidth="1"/>
    <col min="530" max="530" width="11.125" customWidth="1"/>
    <col min="778" max="778" width="20.625" bestFit="1" customWidth="1"/>
    <col min="785" max="785" width="10.125" customWidth="1"/>
    <col min="786" max="786" width="11.125" customWidth="1"/>
    <col min="1034" max="1034" width="20.625" bestFit="1" customWidth="1"/>
    <col min="1041" max="1041" width="10.125" customWidth="1"/>
    <col min="1042" max="1042" width="11.125" customWidth="1"/>
    <col min="1290" max="1290" width="20.625" bestFit="1" customWidth="1"/>
    <col min="1297" max="1297" width="10.125" customWidth="1"/>
    <col min="1298" max="1298" width="11.125" customWidth="1"/>
    <col min="1546" max="1546" width="20.625" bestFit="1" customWidth="1"/>
    <col min="1553" max="1553" width="10.125" customWidth="1"/>
    <col min="1554" max="1554" width="11.125" customWidth="1"/>
    <col min="1802" max="1802" width="20.625" bestFit="1" customWidth="1"/>
    <col min="1809" max="1809" width="10.125" customWidth="1"/>
    <col min="1810" max="1810" width="11.125" customWidth="1"/>
    <col min="2058" max="2058" width="20.625" bestFit="1" customWidth="1"/>
    <col min="2065" max="2065" width="10.125" customWidth="1"/>
    <col min="2066" max="2066" width="11.125" customWidth="1"/>
    <col min="2314" max="2314" width="20.625" bestFit="1" customWidth="1"/>
    <col min="2321" max="2321" width="10.125" customWidth="1"/>
    <col min="2322" max="2322" width="11.125" customWidth="1"/>
    <col min="2570" max="2570" width="20.625" bestFit="1" customWidth="1"/>
    <col min="2577" max="2577" width="10.125" customWidth="1"/>
    <col min="2578" max="2578" width="11.125" customWidth="1"/>
    <col min="2826" max="2826" width="20.625" bestFit="1" customWidth="1"/>
    <col min="2833" max="2833" width="10.125" customWidth="1"/>
    <col min="2834" max="2834" width="11.125" customWidth="1"/>
    <col min="3082" max="3082" width="20.625" bestFit="1" customWidth="1"/>
    <col min="3089" max="3089" width="10.125" customWidth="1"/>
    <col min="3090" max="3090" width="11.125" customWidth="1"/>
    <col min="3338" max="3338" width="20.625" bestFit="1" customWidth="1"/>
    <col min="3345" max="3345" width="10.125" customWidth="1"/>
    <col min="3346" max="3346" width="11.125" customWidth="1"/>
    <col min="3594" max="3594" width="20.625" bestFit="1" customWidth="1"/>
    <col min="3601" max="3601" width="10.125" customWidth="1"/>
    <col min="3602" max="3602" width="11.125" customWidth="1"/>
    <col min="3850" max="3850" width="20.625" bestFit="1" customWidth="1"/>
    <col min="3857" max="3857" width="10.125" customWidth="1"/>
    <col min="3858" max="3858" width="11.125" customWidth="1"/>
    <col min="4106" max="4106" width="20.625" bestFit="1" customWidth="1"/>
    <col min="4113" max="4113" width="10.125" customWidth="1"/>
    <col min="4114" max="4114" width="11.125" customWidth="1"/>
    <col min="4362" max="4362" width="20.625" bestFit="1" customWidth="1"/>
    <col min="4369" max="4369" width="10.125" customWidth="1"/>
    <col min="4370" max="4370" width="11.125" customWidth="1"/>
    <col min="4618" max="4618" width="20.625" bestFit="1" customWidth="1"/>
    <col min="4625" max="4625" width="10.125" customWidth="1"/>
    <col min="4626" max="4626" width="11.125" customWidth="1"/>
    <col min="4874" max="4874" width="20.625" bestFit="1" customWidth="1"/>
    <col min="4881" max="4881" width="10.125" customWidth="1"/>
    <col min="4882" max="4882" width="11.125" customWidth="1"/>
    <col min="5130" max="5130" width="20.625" bestFit="1" customWidth="1"/>
    <col min="5137" max="5137" width="10.125" customWidth="1"/>
    <col min="5138" max="5138" width="11.125" customWidth="1"/>
    <col min="5386" max="5386" width="20.625" bestFit="1" customWidth="1"/>
    <col min="5393" max="5393" width="10.125" customWidth="1"/>
    <col min="5394" max="5394" width="11.125" customWidth="1"/>
    <col min="5642" max="5642" width="20.625" bestFit="1" customWidth="1"/>
    <col min="5649" max="5649" width="10.125" customWidth="1"/>
    <col min="5650" max="5650" width="11.125" customWidth="1"/>
    <col min="5898" max="5898" width="20.625" bestFit="1" customWidth="1"/>
    <col min="5905" max="5905" width="10.125" customWidth="1"/>
    <col min="5906" max="5906" width="11.125" customWidth="1"/>
    <col min="6154" max="6154" width="20.625" bestFit="1" customWidth="1"/>
    <col min="6161" max="6161" width="10.125" customWidth="1"/>
    <col min="6162" max="6162" width="11.125" customWidth="1"/>
    <col min="6410" max="6410" width="20.625" bestFit="1" customWidth="1"/>
    <col min="6417" max="6417" width="10.125" customWidth="1"/>
    <col min="6418" max="6418" width="11.125" customWidth="1"/>
    <col min="6666" max="6666" width="20.625" bestFit="1" customWidth="1"/>
    <col min="6673" max="6673" width="10.125" customWidth="1"/>
    <col min="6674" max="6674" width="11.125" customWidth="1"/>
    <col min="6922" max="6922" width="20.625" bestFit="1" customWidth="1"/>
    <col min="6929" max="6929" width="10.125" customWidth="1"/>
    <col min="6930" max="6930" width="11.125" customWidth="1"/>
    <col min="7178" max="7178" width="20.625" bestFit="1" customWidth="1"/>
    <col min="7185" max="7185" width="10.125" customWidth="1"/>
    <col min="7186" max="7186" width="11.125" customWidth="1"/>
    <col min="7434" max="7434" width="20.625" bestFit="1" customWidth="1"/>
    <col min="7441" max="7441" width="10.125" customWidth="1"/>
    <col min="7442" max="7442" width="11.125" customWidth="1"/>
    <col min="7690" max="7690" width="20.625" bestFit="1" customWidth="1"/>
    <col min="7697" max="7697" width="10.125" customWidth="1"/>
    <col min="7698" max="7698" width="11.125" customWidth="1"/>
    <col min="7946" max="7946" width="20.625" bestFit="1" customWidth="1"/>
    <col min="7953" max="7953" width="10.125" customWidth="1"/>
    <col min="7954" max="7954" width="11.125" customWidth="1"/>
    <col min="8202" max="8202" width="20.625" bestFit="1" customWidth="1"/>
    <col min="8209" max="8209" width="10.125" customWidth="1"/>
    <col min="8210" max="8210" width="11.125" customWidth="1"/>
    <col min="8458" max="8458" width="20.625" bestFit="1" customWidth="1"/>
    <col min="8465" max="8465" width="10.125" customWidth="1"/>
    <col min="8466" max="8466" width="11.125" customWidth="1"/>
    <col min="8714" max="8714" width="20.625" bestFit="1" customWidth="1"/>
    <col min="8721" max="8721" width="10.125" customWidth="1"/>
    <col min="8722" max="8722" width="11.125" customWidth="1"/>
    <col min="8970" max="8970" width="20.625" bestFit="1" customWidth="1"/>
    <col min="8977" max="8977" width="10.125" customWidth="1"/>
    <col min="8978" max="8978" width="11.125" customWidth="1"/>
    <col min="9226" max="9226" width="20.625" bestFit="1" customWidth="1"/>
    <col min="9233" max="9233" width="10.125" customWidth="1"/>
    <col min="9234" max="9234" width="11.125" customWidth="1"/>
    <col min="9482" max="9482" width="20.625" bestFit="1" customWidth="1"/>
    <col min="9489" max="9489" width="10.125" customWidth="1"/>
    <col min="9490" max="9490" width="11.125" customWidth="1"/>
    <col min="9738" max="9738" width="20.625" bestFit="1" customWidth="1"/>
    <col min="9745" max="9745" width="10.125" customWidth="1"/>
    <col min="9746" max="9746" width="11.125" customWidth="1"/>
    <col min="9994" max="9994" width="20.625" bestFit="1" customWidth="1"/>
    <col min="10001" max="10001" width="10.125" customWidth="1"/>
    <col min="10002" max="10002" width="11.125" customWidth="1"/>
    <col min="10250" max="10250" width="20.625" bestFit="1" customWidth="1"/>
    <col min="10257" max="10257" width="10.125" customWidth="1"/>
    <col min="10258" max="10258" width="11.125" customWidth="1"/>
    <col min="10506" max="10506" width="20.625" bestFit="1" customWidth="1"/>
    <col min="10513" max="10513" width="10.125" customWidth="1"/>
    <col min="10514" max="10514" width="11.125" customWidth="1"/>
    <col min="10762" max="10762" width="20.625" bestFit="1" customWidth="1"/>
    <col min="10769" max="10769" width="10.125" customWidth="1"/>
    <col min="10770" max="10770" width="11.125" customWidth="1"/>
    <col min="11018" max="11018" width="20.625" bestFit="1" customWidth="1"/>
    <col min="11025" max="11025" width="10.125" customWidth="1"/>
    <col min="11026" max="11026" width="11.125" customWidth="1"/>
    <col min="11274" max="11274" width="20.625" bestFit="1" customWidth="1"/>
    <col min="11281" max="11281" width="10.125" customWidth="1"/>
    <col min="11282" max="11282" width="11.125" customWidth="1"/>
    <col min="11530" max="11530" width="20.625" bestFit="1" customWidth="1"/>
    <col min="11537" max="11537" width="10.125" customWidth="1"/>
    <col min="11538" max="11538" width="11.125" customWidth="1"/>
    <col min="11786" max="11786" width="20.625" bestFit="1" customWidth="1"/>
    <col min="11793" max="11793" width="10.125" customWidth="1"/>
    <col min="11794" max="11794" width="11.125" customWidth="1"/>
    <col min="12042" max="12042" width="20.625" bestFit="1" customWidth="1"/>
    <col min="12049" max="12049" width="10.125" customWidth="1"/>
    <col min="12050" max="12050" width="11.125" customWidth="1"/>
    <col min="12298" max="12298" width="20.625" bestFit="1" customWidth="1"/>
    <col min="12305" max="12305" width="10.125" customWidth="1"/>
    <col min="12306" max="12306" width="11.125" customWidth="1"/>
    <col min="12554" max="12554" width="20.625" bestFit="1" customWidth="1"/>
    <col min="12561" max="12561" width="10.125" customWidth="1"/>
    <col min="12562" max="12562" width="11.125" customWidth="1"/>
    <col min="12810" max="12810" width="20.625" bestFit="1" customWidth="1"/>
    <col min="12817" max="12817" width="10.125" customWidth="1"/>
    <col min="12818" max="12818" width="11.125" customWidth="1"/>
    <col min="13066" max="13066" width="20.625" bestFit="1" customWidth="1"/>
    <col min="13073" max="13073" width="10.125" customWidth="1"/>
    <col min="13074" max="13074" width="11.125" customWidth="1"/>
    <col min="13322" max="13322" width="20.625" bestFit="1" customWidth="1"/>
    <col min="13329" max="13329" width="10.125" customWidth="1"/>
    <col min="13330" max="13330" width="11.125" customWidth="1"/>
    <col min="13578" max="13578" width="20.625" bestFit="1" customWidth="1"/>
    <col min="13585" max="13585" width="10.125" customWidth="1"/>
    <col min="13586" max="13586" width="11.125" customWidth="1"/>
    <col min="13834" max="13834" width="20.625" bestFit="1" customWidth="1"/>
    <col min="13841" max="13841" width="10.125" customWidth="1"/>
    <col min="13842" max="13842" width="11.125" customWidth="1"/>
    <col min="14090" max="14090" width="20.625" bestFit="1" customWidth="1"/>
    <col min="14097" max="14097" width="10.125" customWidth="1"/>
    <col min="14098" max="14098" width="11.125" customWidth="1"/>
    <col min="14346" max="14346" width="20.625" bestFit="1" customWidth="1"/>
    <col min="14353" max="14353" width="10.125" customWidth="1"/>
    <col min="14354" max="14354" width="11.125" customWidth="1"/>
    <col min="14602" max="14602" width="20.625" bestFit="1" customWidth="1"/>
    <col min="14609" max="14609" width="10.125" customWidth="1"/>
    <col min="14610" max="14610" width="11.125" customWidth="1"/>
    <col min="14858" max="14858" width="20.625" bestFit="1" customWidth="1"/>
    <col min="14865" max="14865" width="10.125" customWidth="1"/>
    <col min="14866" max="14866" width="11.125" customWidth="1"/>
    <col min="15114" max="15114" width="20.625" bestFit="1" customWidth="1"/>
    <col min="15121" max="15121" width="10.125" customWidth="1"/>
    <col min="15122" max="15122" width="11.125" customWidth="1"/>
    <col min="15370" max="15370" width="20.625" bestFit="1" customWidth="1"/>
    <col min="15377" max="15377" width="10.125" customWidth="1"/>
    <col min="15378" max="15378" width="11.125" customWidth="1"/>
    <col min="15626" max="15626" width="20.625" bestFit="1" customWidth="1"/>
    <col min="15633" max="15633" width="10.125" customWidth="1"/>
    <col min="15634" max="15634" width="11.125" customWidth="1"/>
    <col min="15882" max="15882" width="20.625" bestFit="1" customWidth="1"/>
    <col min="15889" max="15889" width="10.125" customWidth="1"/>
    <col min="15890" max="15890" width="11.125" customWidth="1"/>
    <col min="16138" max="16138" width="20.625" bestFit="1" customWidth="1"/>
    <col min="16145" max="16145" width="10.125" customWidth="1"/>
    <col min="16146" max="16146" width="11.125" customWidth="1"/>
  </cols>
  <sheetData>
    <row r="2" spans="1:19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</row>
    <row r="3" spans="1:19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S3" s="7"/>
    </row>
    <row r="4" spans="1:19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</row>
    <row r="5" spans="1:19" ht="51.75" x14ac:dyDescent="1.05">
      <c r="A5" s="632" t="s">
        <v>526</v>
      </c>
      <c r="B5" s="632"/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</row>
    <row r="6" spans="1:19" ht="51.75" customHeight="1" x14ac:dyDescent="0.25">
      <c r="A6" s="633" t="s">
        <v>1099</v>
      </c>
      <c r="B6" s="633"/>
      <c r="C6" s="633"/>
      <c r="D6" s="633"/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</row>
    <row r="7" spans="1:19" ht="66.75" customHeight="1" x14ac:dyDescent="0.4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</row>
    <row r="8" spans="1:19" ht="78.75" x14ac:dyDescent="1.6">
      <c r="A8" s="634" t="s">
        <v>699</v>
      </c>
      <c r="B8" s="634"/>
      <c r="C8" s="634"/>
      <c r="D8" s="634"/>
      <c r="E8" s="634"/>
      <c r="F8" s="634"/>
      <c r="G8" s="634"/>
      <c r="H8" s="634"/>
      <c r="I8" s="634"/>
      <c r="J8" s="634"/>
      <c r="K8" s="634"/>
      <c r="L8" s="634"/>
      <c r="M8" s="634"/>
      <c r="N8" s="634"/>
      <c r="O8" s="634"/>
      <c r="P8" s="634"/>
      <c r="Q8" s="634"/>
      <c r="R8" s="634"/>
      <c r="S8" s="634"/>
    </row>
    <row r="9" spans="1:19" ht="45.75" customHeight="1" x14ac:dyDescent="0.7">
      <c r="A9" s="635"/>
      <c r="B9" s="635"/>
      <c r="C9" s="635"/>
      <c r="D9" s="635"/>
      <c r="E9" s="635"/>
      <c r="F9" s="635"/>
      <c r="G9" s="635"/>
      <c r="H9" s="635"/>
      <c r="I9" s="635"/>
      <c r="J9" s="635"/>
      <c r="K9" s="635"/>
      <c r="L9" s="635"/>
      <c r="M9" s="635"/>
      <c r="N9" s="635"/>
      <c r="O9" s="635"/>
      <c r="P9" s="635"/>
      <c r="Q9" s="635"/>
      <c r="R9" s="635"/>
      <c r="S9" s="635"/>
    </row>
    <row r="10" spans="1:19" ht="18.75" x14ac:dyDescent="0.4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1:19" ht="18.75" x14ac:dyDescent="0.4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</row>
    <row r="12" spans="1:19" ht="66.75" x14ac:dyDescent="1.35">
      <c r="A12" s="636" t="s">
        <v>527</v>
      </c>
      <c r="B12" s="636"/>
      <c r="C12" s="636"/>
      <c r="D12" s="636"/>
      <c r="E12" s="636"/>
      <c r="F12" s="636"/>
      <c r="G12" s="636"/>
      <c r="H12" s="636"/>
      <c r="I12" s="636"/>
      <c r="J12" s="636"/>
      <c r="K12" s="636"/>
      <c r="L12" s="636"/>
      <c r="M12" s="636"/>
      <c r="N12" s="636"/>
      <c r="O12" s="636"/>
      <c r="P12" s="636"/>
      <c r="Q12" s="636"/>
      <c r="R12" s="636"/>
      <c r="S12" s="636"/>
    </row>
    <row r="13" spans="1:19" ht="18.75" x14ac:dyDescent="0.4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</row>
    <row r="14" spans="1:19" ht="48" customHeight="1" x14ac:dyDescent="0.4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</row>
    <row r="15" spans="1:19" ht="51" customHeight="1" x14ac:dyDescent="1.35">
      <c r="A15" s="637" t="s">
        <v>528</v>
      </c>
      <c r="B15" s="637" t="s">
        <v>528</v>
      </c>
      <c r="C15" s="637"/>
      <c r="D15" s="637"/>
      <c r="E15" s="637"/>
      <c r="F15" s="637"/>
      <c r="G15" s="637"/>
      <c r="H15" s="637"/>
      <c r="I15" s="637"/>
      <c r="J15" s="637"/>
      <c r="K15" s="637"/>
      <c r="L15" s="637"/>
      <c r="M15" s="637"/>
      <c r="N15" s="637"/>
      <c r="O15" s="637"/>
      <c r="P15" s="637"/>
      <c r="Q15" s="637"/>
      <c r="R15" s="637"/>
      <c r="S15" s="637"/>
    </row>
    <row r="16" spans="1:19" ht="21" x14ac:dyDescent="0.25">
      <c r="A16" s="630">
        <v>42927</v>
      </c>
      <c r="B16" s="630"/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</row>
    <row r="17" spans="1:19" ht="105.75" customHeight="1" x14ac:dyDescent="0.4">
      <c r="A17" s="631"/>
      <c r="B17" s="631"/>
      <c r="C17" s="631"/>
      <c r="D17" s="631"/>
      <c r="E17" s="631"/>
      <c r="F17" s="631"/>
      <c r="G17" s="631"/>
      <c r="H17" s="631"/>
      <c r="I17" s="631"/>
      <c r="J17" s="631"/>
      <c r="K17" s="631"/>
      <c r="L17" s="631"/>
      <c r="M17" s="631"/>
      <c r="N17" s="631"/>
      <c r="O17" s="631"/>
      <c r="P17" s="631"/>
      <c r="Q17" s="631"/>
      <c r="R17" s="631"/>
      <c r="S17" s="631"/>
    </row>
    <row r="18" spans="1:19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</row>
    <row r="19" spans="1:19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</row>
    <row r="20" spans="1:19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</row>
    <row r="21" spans="1:19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</row>
    <row r="22" spans="1:19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</row>
    <row r="27" spans="1:19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R27" s="7"/>
      <c r="S27" s="7"/>
    </row>
    <row r="28" spans="1:19" ht="27" customHeight="1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S28" s="7"/>
    </row>
    <row r="29" spans="1:19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</row>
  </sheetData>
  <mergeCells count="8">
    <mergeCell ref="A16:S16"/>
    <mergeCell ref="A17:S17"/>
    <mergeCell ref="A5:S5"/>
    <mergeCell ref="A6:S6"/>
    <mergeCell ref="A8:S8"/>
    <mergeCell ref="A9:S9"/>
    <mergeCell ref="A12:S12"/>
    <mergeCell ref="A15:S15"/>
  </mergeCells>
  <pageMargins left="0.7" right="0.7" top="0.75" bottom="0.75" header="0.3" footer="0.3"/>
  <pageSetup paperSize="512" scale="6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60"/>
  <sheetViews>
    <sheetView view="pageBreakPreview" topLeftCell="C25" zoomScaleSheetLayoutView="100" workbookViewId="0">
      <selection activeCell="D41" sqref="D41"/>
    </sheetView>
  </sheetViews>
  <sheetFormatPr baseColWidth="10" defaultRowHeight="15.75" x14ac:dyDescent="0.25"/>
  <cols>
    <col min="1" max="2" width="2.375" customWidth="1"/>
    <col min="3" max="3" width="40.625" customWidth="1"/>
    <col min="4" max="4" width="16.375" customWidth="1"/>
    <col min="5" max="6" width="15.5" customWidth="1"/>
    <col min="7" max="7" width="16.125" customWidth="1"/>
    <col min="8" max="8" width="16.625" customWidth="1"/>
    <col min="9" max="10" width="15.5" customWidth="1"/>
    <col min="11" max="11" width="15.625" customWidth="1"/>
    <col min="12" max="12" width="17.125" customWidth="1"/>
    <col min="13" max="13" width="15.625" customWidth="1"/>
    <col min="14" max="14" width="2.75" customWidth="1"/>
    <col min="252" max="253" width="2.375" customWidth="1"/>
    <col min="254" max="254" width="31.375" customWidth="1"/>
    <col min="255" max="255" width="16.375" customWidth="1"/>
    <col min="256" max="258" width="15.5" customWidth="1"/>
    <col min="259" max="259" width="16.625" customWidth="1"/>
    <col min="260" max="263" width="15.5" customWidth="1"/>
    <col min="264" max="264" width="15.625" customWidth="1"/>
    <col min="265" max="265" width="16" customWidth="1"/>
    <col min="508" max="509" width="2.375" customWidth="1"/>
    <col min="510" max="510" width="31.375" customWidth="1"/>
    <col min="511" max="511" width="16.375" customWidth="1"/>
    <col min="512" max="514" width="15.5" customWidth="1"/>
    <col min="515" max="515" width="16.625" customWidth="1"/>
    <col min="516" max="519" width="15.5" customWidth="1"/>
    <col min="520" max="520" width="15.625" customWidth="1"/>
    <col min="521" max="521" width="16" customWidth="1"/>
    <col min="764" max="765" width="2.375" customWidth="1"/>
    <col min="766" max="766" width="31.375" customWidth="1"/>
    <col min="767" max="767" width="16.375" customWidth="1"/>
    <col min="768" max="770" width="15.5" customWidth="1"/>
    <col min="771" max="771" width="16.625" customWidth="1"/>
    <col min="772" max="775" width="15.5" customWidth="1"/>
    <col min="776" max="776" width="15.625" customWidth="1"/>
    <col min="777" max="777" width="16" customWidth="1"/>
    <col min="1020" max="1021" width="2.375" customWidth="1"/>
    <col min="1022" max="1022" width="31.375" customWidth="1"/>
    <col min="1023" max="1023" width="16.375" customWidth="1"/>
    <col min="1024" max="1026" width="15.5" customWidth="1"/>
    <col min="1027" max="1027" width="16.625" customWidth="1"/>
    <col min="1028" max="1031" width="15.5" customWidth="1"/>
    <col min="1032" max="1032" width="15.625" customWidth="1"/>
    <col min="1033" max="1033" width="16" customWidth="1"/>
    <col min="1276" max="1277" width="2.375" customWidth="1"/>
    <col min="1278" max="1278" width="31.375" customWidth="1"/>
    <col min="1279" max="1279" width="16.375" customWidth="1"/>
    <col min="1280" max="1282" width="15.5" customWidth="1"/>
    <col min="1283" max="1283" width="16.625" customWidth="1"/>
    <col min="1284" max="1287" width="15.5" customWidth="1"/>
    <col min="1288" max="1288" width="15.625" customWidth="1"/>
    <col min="1289" max="1289" width="16" customWidth="1"/>
    <col min="1532" max="1533" width="2.375" customWidth="1"/>
    <col min="1534" max="1534" width="31.375" customWidth="1"/>
    <col min="1535" max="1535" width="16.375" customWidth="1"/>
    <col min="1536" max="1538" width="15.5" customWidth="1"/>
    <col min="1539" max="1539" width="16.625" customWidth="1"/>
    <col min="1540" max="1543" width="15.5" customWidth="1"/>
    <col min="1544" max="1544" width="15.625" customWidth="1"/>
    <col min="1545" max="1545" width="16" customWidth="1"/>
    <col min="1788" max="1789" width="2.375" customWidth="1"/>
    <col min="1790" max="1790" width="31.375" customWidth="1"/>
    <col min="1791" max="1791" width="16.375" customWidth="1"/>
    <col min="1792" max="1794" width="15.5" customWidth="1"/>
    <col min="1795" max="1795" width="16.625" customWidth="1"/>
    <col min="1796" max="1799" width="15.5" customWidth="1"/>
    <col min="1800" max="1800" width="15.625" customWidth="1"/>
    <col min="1801" max="1801" width="16" customWidth="1"/>
    <col min="2044" max="2045" width="2.375" customWidth="1"/>
    <col min="2046" max="2046" width="31.375" customWidth="1"/>
    <col min="2047" max="2047" width="16.375" customWidth="1"/>
    <col min="2048" max="2050" width="15.5" customWidth="1"/>
    <col min="2051" max="2051" width="16.625" customWidth="1"/>
    <col min="2052" max="2055" width="15.5" customWidth="1"/>
    <col min="2056" max="2056" width="15.625" customWidth="1"/>
    <col min="2057" max="2057" width="16" customWidth="1"/>
    <col min="2300" max="2301" width="2.375" customWidth="1"/>
    <col min="2302" max="2302" width="31.375" customWidth="1"/>
    <col min="2303" max="2303" width="16.375" customWidth="1"/>
    <col min="2304" max="2306" width="15.5" customWidth="1"/>
    <col min="2307" max="2307" width="16.625" customWidth="1"/>
    <col min="2308" max="2311" width="15.5" customWidth="1"/>
    <col min="2312" max="2312" width="15.625" customWidth="1"/>
    <col min="2313" max="2313" width="16" customWidth="1"/>
    <col min="2556" max="2557" width="2.375" customWidth="1"/>
    <col min="2558" max="2558" width="31.375" customWidth="1"/>
    <col min="2559" max="2559" width="16.375" customWidth="1"/>
    <col min="2560" max="2562" width="15.5" customWidth="1"/>
    <col min="2563" max="2563" width="16.625" customWidth="1"/>
    <col min="2564" max="2567" width="15.5" customWidth="1"/>
    <col min="2568" max="2568" width="15.625" customWidth="1"/>
    <col min="2569" max="2569" width="16" customWidth="1"/>
    <col min="2812" max="2813" width="2.375" customWidth="1"/>
    <col min="2814" max="2814" width="31.375" customWidth="1"/>
    <col min="2815" max="2815" width="16.375" customWidth="1"/>
    <col min="2816" max="2818" width="15.5" customWidth="1"/>
    <col min="2819" max="2819" width="16.625" customWidth="1"/>
    <col min="2820" max="2823" width="15.5" customWidth="1"/>
    <col min="2824" max="2824" width="15.625" customWidth="1"/>
    <col min="2825" max="2825" width="16" customWidth="1"/>
    <col min="3068" max="3069" width="2.375" customWidth="1"/>
    <col min="3070" max="3070" width="31.375" customWidth="1"/>
    <col min="3071" max="3071" width="16.375" customWidth="1"/>
    <col min="3072" max="3074" width="15.5" customWidth="1"/>
    <col min="3075" max="3075" width="16.625" customWidth="1"/>
    <col min="3076" max="3079" width="15.5" customWidth="1"/>
    <col min="3080" max="3080" width="15.625" customWidth="1"/>
    <col min="3081" max="3081" width="16" customWidth="1"/>
    <col min="3324" max="3325" width="2.375" customWidth="1"/>
    <col min="3326" max="3326" width="31.375" customWidth="1"/>
    <col min="3327" max="3327" width="16.375" customWidth="1"/>
    <col min="3328" max="3330" width="15.5" customWidth="1"/>
    <col min="3331" max="3331" width="16.625" customWidth="1"/>
    <col min="3332" max="3335" width="15.5" customWidth="1"/>
    <col min="3336" max="3336" width="15.625" customWidth="1"/>
    <col min="3337" max="3337" width="16" customWidth="1"/>
    <col min="3580" max="3581" width="2.375" customWidth="1"/>
    <col min="3582" max="3582" width="31.375" customWidth="1"/>
    <col min="3583" max="3583" width="16.375" customWidth="1"/>
    <col min="3584" max="3586" width="15.5" customWidth="1"/>
    <col min="3587" max="3587" width="16.625" customWidth="1"/>
    <col min="3588" max="3591" width="15.5" customWidth="1"/>
    <col min="3592" max="3592" width="15.625" customWidth="1"/>
    <col min="3593" max="3593" width="16" customWidth="1"/>
    <col min="3836" max="3837" width="2.375" customWidth="1"/>
    <col min="3838" max="3838" width="31.375" customWidth="1"/>
    <col min="3839" max="3839" width="16.375" customWidth="1"/>
    <col min="3840" max="3842" width="15.5" customWidth="1"/>
    <col min="3843" max="3843" width="16.625" customWidth="1"/>
    <col min="3844" max="3847" width="15.5" customWidth="1"/>
    <col min="3848" max="3848" width="15.625" customWidth="1"/>
    <col min="3849" max="3849" width="16" customWidth="1"/>
    <col min="4092" max="4093" width="2.375" customWidth="1"/>
    <col min="4094" max="4094" width="31.375" customWidth="1"/>
    <col min="4095" max="4095" width="16.375" customWidth="1"/>
    <col min="4096" max="4098" width="15.5" customWidth="1"/>
    <col min="4099" max="4099" width="16.625" customWidth="1"/>
    <col min="4100" max="4103" width="15.5" customWidth="1"/>
    <col min="4104" max="4104" width="15.625" customWidth="1"/>
    <col min="4105" max="4105" width="16" customWidth="1"/>
    <col min="4348" max="4349" width="2.375" customWidth="1"/>
    <col min="4350" max="4350" width="31.375" customWidth="1"/>
    <col min="4351" max="4351" width="16.375" customWidth="1"/>
    <col min="4352" max="4354" width="15.5" customWidth="1"/>
    <col min="4355" max="4355" width="16.625" customWidth="1"/>
    <col min="4356" max="4359" width="15.5" customWidth="1"/>
    <col min="4360" max="4360" width="15.625" customWidth="1"/>
    <col min="4361" max="4361" width="16" customWidth="1"/>
    <col min="4604" max="4605" width="2.375" customWidth="1"/>
    <col min="4606" max="4606" width="31.375" customWidth="1"/>
    <col min="4607" max="4607" width="16.375" customWidth="1"/>
    <col min="4608" max="4610" width="15.5" customWidth="1"/>
    <col min="4611" max="4611" width="16.625" customWidth="1"/>
    <col min="4612" max="4615" width="15.5" customWidth="1"/>
    <col min="4616" max="4616" width="15.625" customWidth="1"/>
    <col min="4617" max="4617" width="16" customWidth="1"/>
    <col min="4860" max="4861" width="2.375" customWidth="1"/>
    <col min="4862" max="4862" width="31.375" customWidth="1"/>
    <col min="4863" max="4863" width="16.375" customWidth="1"/>
    <col min="4864" max="4866" width="15.5" customWidth="1"/>
    <col min="4867" max="4867" width="16.625" customWidth="1"/>
    <col min="4868" max="4871" width="15.5" customWidth="1"/>
    <col min="4872" max="4872" width="15.625" customWidth="1"/>
    <col min="4873" max="4873" width="16" customWidth="1"/>
    <col min="5116" max="5117" width="2.375" customWidth="1"/>
    <col min="5118" max="5118" width="31.375" customWidth="1"/>
    <col min="5119" max="5119" width="16.375" customWidth="1"/>
    <col min="5120" max="5122" width="15.5" customWidth="1"/>
    <col min="5123" max="5123" width="16.625" customWidth="1"/>
    <col min="5124" max="5127" width="15.5" customWidth="1"/>
    <col min="5128" max="5128" width="15.625" customWidth="1"/>
    <col min="5129" max="5129" width="16" customWidth="1"/>
    <col min="5372" max="5373" width="2.375" customWidth="1"/>
    <col min="5374" max="5374" width="31.375" customWidth="1"/>
    <col min="5375" max="5375" width="16.375" customWidth="1"/>
    <col min="5376" max="5378" width="15.5" customWidth="1"/>
    <col min="5379" max="5379" width="16.625" customWidth="1"/>
    <col min="5380" max="5383" width="15.5" customWidth="1"/>
    <col min="5384" max="5384" width="15.625" customWidth="1"/>
    <col min="5385" max="5385" width="16" customWidth="1"/>
    <col min="5628" max="5629" width="2.375" customWidth="1"/>
    <col min="5630" max="5630" width="31.375" customWidth="1"/>
    <col min="5631" max="5631" width="16.375" customWidth="1"/>
    <col min="5632" max="5634" width="15.5" customWidth="1"/>
    <col min="5635" max="5635" width="16.625" customWidth="1"/>
    <col min="5636" max="5639" width="15.5" customWidth="1"/>
    <col min="5640" max="5640" width="15.625" customWidth="1"/>
    <col min="5641" max="5641" width="16" customWidth="1"/>
    <col min="5884" max="5885" width="2.375" customWidth="1"/>
    <col min="5886" max="5886" width="31.375" customWidth="1"/>
    <col min="5887" max="5887" width="16.375" customWidth="1"/>
    <col min="5888" max="5890" width="15.5" customWidth="1"/>
    <col min="5891" max="5891" width="16.625" customWidth="1"/>
    <col min="5892" max="5895" width="15.5" customWidth="1"/>
    <col min="5896" max="5896" width="15.625" customWidth="1"/>
    <col min="5897" max="5897" width="16" customWidth="1"/>
    <col min="6140" max="6141" width="2.375" customWidth="1"/>
    <col min="6142" max="6142" width="31.375" customWidth="1"/>
    <col min="6143" max="6143" width="16.375" customWidth="1"/>
    <col min="6144" max="6146" width="15.5" customWidth="1"/>
    <col min="6147" max="6147" width="16.625" customWidth="1"/>
    <col min="6148" max="6151" width="15.5" customWidth="1"/>
    <col min="6152" max="6152" width="15.625" customWidth="1"/>
    <col min="6153" max="6153" width="16" customWidth="1"/>
    <col min="6396" max="6397" width="2.375" customWidth="1"/>
    <col min="6398" max="6398" width="31.375" customWidth="1"/>
    <col min="6399" max="6399" width="16.375" customWidth="1"/>
    <col min="6400" max="6402" width="15.5" customWidth="1"/>
    <col min="6403" max="6403" width="16.625" customWidth="1"/>
    <col min="6404" max="6407" width="15.5" customWidth="1"/>
    <col min="6408" max="6408" width="15.625" customWidth="1"/>
    <col min="6409" max="6409" width="16" customWidth="1"/>
    <col min="6652" max="6653" width="2.375" customWidth="1"/>
    <col min="6654" max="6654" width="31.375" customWidth="1"/>
    <col min="6655" max="6655" width="16.375" customWidth="1"/>
    <col min="6656" max="6658" width="15.5" customWidth="1"/>
    <col min="6659" max="6659" width="16.625" customWidth="1"/>
    <col min="6660" max="6663" width="15.5" customWidth="1"/>
    <col min="6664" max="6664" width="15.625" customWidth="1"/>
    <col min="6665" max="6665" width="16" customWidth="1"/>
    <col min="6908" max="6909" width="2.375" customWidth="1"/>
    <col min="6910" max="6910" width="31.375" customWidth="1"/>
    <col min="6911" max="6911" width="16.375" customWidth="1"/>
    <col min="6912" max="6914" width="15.5" customWidth="1"/>
    <col min="6915" max="6915" width="16.625" customWidth="1"/>
    <col min="6916" max="6919" width="15.5" customWidth="1"/>
    <col min="6920" max="6920" width="15.625" customWidth="1"/>
    <col min="6921" max="6921" width="16" customWidth="1"/>
    <col min="7164" max="7165" width="2.375" customWidth="1"/>
    <col min="7166" max="7166" width="31.375" customWidth="1"/>
    <col min="7167" max="7167" width="16.375" customWidth="1"/>
    <col min="7168" max="7170" width="15.5" customWidth="1"/>
    <col min="7171" max="7171" width="16.625" customWidth="1"/>
    <col min="7172" max="7175" width="15.5" customWidth="1"/>
    <col min="7176" max="7176" width="15.625" customWidth="1"/>
    <col min="7177" max="7177" width="16" customWidth="1"/>
    <col min="7420" max="7421" width="2.375" customWidth="1"/>
    <col min="7422" max="7422" width="31.375" customWidth="1"/>
    <col min="7423" max="7423" width="16.375" customWidth="1"/>
    <col min="7424" max="7426" width="15.5" customWidth="1"/>
    <col min="7427" max="7427" width="16.625" customWidth="1"/>
    <col min="7428" max="7431" width="15.5" customWidth="1"/>
    <col min="7432" max="7432" width="15.625" customWidth="1"/>
    <col min="7433" max="7433" width="16" customWidth="1"/>
    <col min="7676" max="7677" width="2.375" customWidth="1"/>
    <col min="7678" max="7678" width="31.375" customWidth="1"/>
    <col min="7679" max="7679" width="16.375" customWidth="1"/>
    <col min="7680" max="7682" width="15.5" customWidth="1"/>
    <col min="7683" max="7683" width="16.625" customWidth="1"/>
    <col min="7684" max="7687" width="15.5" customWidth="1"/>
    <col min="7688" max="7688" width="15.625" customWidth="1"/>
    <col min="7689" max="7689" width="16" customWidth="1"/>
    <col min="7932" max="7933" width="2.375" customWidth="1"/>
    <col min="7934" max="7934" width="31.375" customWidth="1"/>
    <col min="7935" max="7935" width="16.375" customWidth="1"/>
    <col min="7936" max="7938" width="15.5" customWidth="1"/>
    <col min="7939" max="7939" width="16.625" customWidth="1"/>
    <col min="7940" max="7943" width="15.5" customWidth="1"/>
    <col min="7944" max="7944" width="15.625" customWidth="1"/>
    <col min="7945" max="7945" width="16" customWidth="1"/>
    <col min="8188" max="8189" width="2.375" customWidth="1"/>
    <col min="8190" max="8190" width="31.375" customWidth="1"/>
    <col min="8191" max="8191" width="16.375" customWidth="1"/>
    <col min="8192" max="8194" width="15.5" customWidth="1"/>
    <col min="8195" max="8195" width="16.625" customWidth="1"/>
    <col min="8196" max="8199" width="15.5" customWidth="1"/>
    <col min="8200" max="8200" width="15.625" customWidth="1"/>
    <col min="8201" max="8201" width="16" customWidth="1"/>
    <col min="8444" max="8445" width="2.375" customWidth="1"/>
    <col min="8446" max="8446" width="31.375" customWidth="1"/>
    <col min="8447" max="8447" width="16.375" customWidth="1"/>
    <col min="8448" max="8450" width="15.5" customWidth="1"/>
    <col min="8451" max="8451" width="16.625" customWidth="1"/>
    <col min="8452" max="8455" width="15.5" customWidth="1"/>
    <col min="8456" max="8456" width="15.625" customWidth="1"/>
    <col min="8457" max="8457" width="16" customWidth="1"/>
    <col min="8700" max="8701" width="2.375" customWidth="1"/>
    <col min="8702" max="8702" width="31.375" customWidth="1"/>
    <col min="8703" max="8703" width="16.375" customWidth="1"/>
    <col min="8704" max="8706" width="15.5" customWidth="1"/>
    <col min="8707" max="8707" width="16.625" customWidth="1"/>
    <col min="8708" max="8711" width="15.5" customWidth="1"/>
    <col min="8712" max="8712" width="15.625" customWidth="1"/>
    <col min="8713" max="8713" width="16" customWidth="1"/>
    <col min="8956" max="8957" width="2.375" customWidth="1"/>
    <col min="8958" max="8958" width="31.375" customWidth="1"/>
    <col min="8959" max="8959" width="16.375" customWidth="1"/>
    <col min="8960" max="8962" width="15.5" customWidth="1"/>
    <col min="8963" max="8963" width="16.625" customWidth="1"/>
    <col min="8964" max="8967" width="15.5" customWidth="1"/>
    <col min="8968" max="8968" width="15.625" customWidth="1"/>
    <col min="8969" max="8969" width="16" customWidth="1"/>
    <col min="9212" max="9213" width="2.375" customWidth="1"/>
    <col min="9214" max="9214" width="31.375" customWidth="1"/>
    <col min="9215" max="9215" width="16.375" customWidth="1"/>
    <col min="9216" max="9218" width="15.5" customWidth="1"/>
    <col min="9219" max="9219" width="16.625" customWidth="1"/>
    <col min="9220" max="9223" width="15.5" customWidth="1"/>
    <col min="9224" max="9224" width="15.625" customWidth="1"/>
    <col min="9225" max="9225" width="16" customWidth="1"/>
    <col min="9468" max="9469" width="2.375" customWidth="1"/>
    <col min="9470" max="9470" width="31.375" customWidth="1"/>
    <col min="9471" max="9471" width="16.375" customWidth="1"/>
    <col min="9472" max="9474" width="15.5" customWidth="1"/>
    <col min="9475" max="9475" width="16.625" customWidth="1"/>
    <col min="9476" max="9479" width="15.5" customWidth="1"/>
    <col min="9480" max="9480" width="15.625" customWidth="1"/>
    <col min="9481" max="9481" width="16" customWidth="1"/>
    <col min="9724" max="9725" width="2.375" customWidth="1"/>
    <col min="9726" max="9726" width="31.375" customWidth="1"/>
    <col min="9727" max="9727" width="16.375" customWidth="1"/>
    <col min="9728" max="9730" width="15.5" customWidth="1"/>
    <col min="9731" max="9731" width="16.625" customWidth="1"/>
    <col min="9732" max="9735" width="15.5" customWidth="1"/>
    <col min="9736" max="9736" width="15.625" customWidth="1"/>
    <col min="9737" max="9737" width="16" customWidth="1"/>
    <col min="9980" max="9981" width="2.375" customWidth="1"/>
    <col min="9982" max="9982" width="31.375" customWidth="1"/>
    <col min="9983" max="9983" width="16.375" customWidth="1"/>
    <col min="9984" max="9986" width="15.5" customWidth="1"/>
    <col min="9987" max="9987" width="16.625" customWidth="1"/>
    <col min="9988" max="9991" width="15.5" customWidth="1"/>
    <col min="9992" max="9992" width="15.625" customWidth="1"/>
    <col min="9993" max="9993" width="16" customWidth="1"/>
    <col min="10236" max="10237" width="2.375" customWidth="1"/>
    <col min="10238" max="10238" width="31.375" customWidth="1"/>
    <col min="10239" max="10239" width="16.375" customWidth="1"/>
    <col min="10240" max="10242" width="15.5" customWidth="1"/>
    <col min="10243" max="10243" width="16.625" customWidth="1"/>
    <col min="10244" max="10247" width="15.5" customWidth="1"/>
    <col min="10248" max="10248" width="15.625" customWidth="1"/>
    <col min="10249" max="10249" width="16" customWidth="1"/>
    <col min="10492" max="10493" width="2.375" customWidth="1"/>
    <col min="10494" max="10494" width="31.375" customWidth="1"/>
    <col min="10495" max="10495" width="16.375" customWidth="1"/>
    <col min="10496" max="10498" width="15.5" customWidth="1"/>
    <col min="10499" max="10499" width="16.625" customWidth="1"/>
    <col min="10500" max="10503" width="15.5" customWidth="1"/>
    <col min="10504" max="10504" width="15.625" customWidth="1"/>
    <col min="10505" max="10505" width="16" customWidth="1"/>
    <col min="10748" max="10749" width="2.375" customWidth="1"/>
    <col min="10750" max="10750" width="31.375" customWidth="1"/>
    <col min="10751" max="10751" width="16.375" customWidth="1"/>
    <col min="10752" max="10754" width="15.5" customWidth="1"/>
    <col min="10755" max="10755" width="16.625" customWidth="1"/>
    <col min="10756" max="10759" width="15.5" customWidth="1"/>
    <col min="10760" max="10760" width="15.625" customWidth="1"/>
    <col min="10761" max="10761" width="16" customWidth="1"/>
    <col min="11004" max="11005" width="2.375" customWidth="1"/>
    <col min="11006" max="11006" width="31.375" customWidth="1"/>
    <col min="11007" max="11007" width="16.375" customWidth="1"/>
    <col min="11008" max="11010" width="15.5" customWidth="1"/>
    <col min="11011" max="11011" width="16.625" customWidth="1"/>
    <col min="11012" max="11015" width="15.5" customWidth="1"/>
    <col min="11016" max="11016" width="15.625" customWidth="1"/>
    <col min="11017" max="11017" width="16" customWidth="1"/>
    <col min="11260" max="11261" width="2.375" customWidth="1"/>
    <col min="11262" max="11262" width="31.375" customWidth="1"/>
    <col min="11263" max="11263" width="16.375" customWidth="1"/>
    <col min="11264" max="11266" width="15.5" customWidth="1"/>
    <col min="11267" max="11267" width="16.625" customWidth="1"/>
    <col min="11268" max="11271" width="15.5" customWidth="1"/>
    <col min="11272" max="11272" width="15.625" customWidth="1"/>
    <col min="11273" max="11273" width="16" customWidth="1"/>
    <col min="11516" max="11517" width="2.375" customWidth="1"/>
    <col min="11518" max="11518" width="31.375" customWidth="1"/>
    <col min="11519" max="11519" width="16.375" customWidth="1"/>
    <col min="11520" max="11522" width="15.5" customWidth="1"/>
    <col min="11523" max="11523" width="16.625" customWidth="1"/>
    <col min="11524" max="11527" width="15.5" customWidth="1"/>
    <col min="11528" max="11528" width="15.625" customWidth="1"/>
    <col min="11529" max="11529" width="16" customWidth="1"/>
    <col min="11772" max="11773" width="2.375" customWidth="1"/>
    <col min="11774" max="11774" width="31.375" customWidth="1"/>
    <col min="11775" max="11775" width="16.375" customWidth="1"/>
    <col min="11776" max="11778" width="15.5" customWidth="1"/>
    <col min="11779" max="11779" width="16.625" customWidth="1"/>
    <col min="11780" max="11783" width="15.5" customWidth="1"/>
    <col min="11784" max="11784" width="15.625" customWidth="1"/>
    <col min="11785" max="11785" width="16" customWidth="1"/>
    <col min="12028" max="12029" width="2.375" customWidth="1"/>
    <col min="12030" max="12030" width="31.375" customWidth="1"/>
    <col min="12031" max="12031" width="16.375" customWidth="1"/>
    <col min="12032" max="12034" width="15.5" customWidth="1"/>
    <col min="12035" max="12035" width="16.625" customWidth="1"/>
    <col min="12036" max="12039" width="15.5" customWidth="1"/>
    <col min="12040" max="12040" width="15.625" customWidth="1"/>
    <col min="12041" max="12041" width="16" customWidth="1"/>
    <col min="12284" max="12285" width="2.375" customWidth="1"/>
    <col min="12286" max="12286" width="31.375" customWidth="1"/>
    <col min="12287" max="12287" width="16.375" customWidth="1"/>
    <col min="12288" max="12290" width="15.5" customWidth="1"/>
    <col min="12291" max="12291" width="16.625" customWidth="1"/>
    <col min="12292" max="12295" width="15.5" customWidth="1"/>
    <col min="12296" max="12296" width="15.625" customWidth="1"/>
    <col min="12297" max="12297" width="16" customWidth="1"/>
    <col min="12540" max="12541" width="2.375" customWidth="1"/>
    <col min="12542" max="12542" width="31.375" customWidth="1"/>
    <col min="12543" max="12543" width="16.375" customWidth="1"/>
    <col min="12544" max="12546" width="15.5" customWidth="1"/>
    <col min="12547" max="12547" width="16.625" customWidth="1"/>
    <col min="12548" max="12551" width="15.5" customWidth="1"/>
    <col min="12552" max="12552" width="15.625" customWidth="1"/>
    <col min="12553" max="12553" width="16" customWidth="1"/>
    <col min="12796" max="12797" width="2.375" customWidth="1"/>
    <col min="12798" max="12798" width="31.375" customWidth="1"/>
    <col min="12799" max="12799" width="16.375" customWidth="1"/>
    <col min="12800" max="12802" width="15.5" customWidth="1"/>
    <col min="12803" max="12803" width="16.625" customWidth="1"/>
    <col min="12804" max="12807" width="15.5" customWidth="1"/>
    <col min="12808" max="12808" width="15.625" customWidth="1"/>
    <col min="12809" max="12809" width="16" customWidth="1"/>
    <col min="13052" max="13053" width="2.375" customWidth="1"/>
    <col min="13054" max="13054" width="31.375" customWidth="1"/>
    <col min="13055" max="13055" width="16.375" customWidth="1"/>
    <col min="13056" max="13058" width="15.5" customWidth="1"/>
    <col min="13059" max="13059" width="16.625" customWidth="1"/>
    <col min="13060" max="13063" width="15.5" customWidth="1"/>
    <col min="13064" max="13064" width="15.625" customWidth="1"/>
    <col min="13065" max="13065" width="16" customWidth="1"/>
    <col min="13308" max="13309" width="2.375" customWidth="1"/>
    <col min="13310" max="13310" width="31.375" customWidth="1"/>
    <col min="13311" max="13311" width="16.375" customWidth="1"/>
    <col min="13312" max="13314" width="15.5" customWidth="1"/>
    <col min="13315" max="13315" width="16.625" customWidth="1"/>
    <col min="13316" max="13319" width="15.5" customWidth="1"/>
    <col min="13320" max="13320" width="15.625" customWidth="1"/>
    <col min="13321" max="13321" width="16" customWidth="1"/>
    <col min="13564" max="13565" width="2.375" customWidth="1"/>
    <col min="13566" max="13566" width="31.375" customWidth="1"/>
    <col min="13567" max="13567" width="16.375" customWidth="1"/>
    <col min="13568" max="13570" width="15.5" customWidth="1"/>
    <col min="13571" max="13571" width="16.625" customWidth="1"/>
    <col min="13572" max="13575" width="15.5" customWidth="1"/>
    <col min="13576" max="13576" width="15.625" customWidth="1"/>
    <col min="13577" max="13577" width="16" customWidth="1"/>
    <col min="13820" max="13821" width="2.375" customWidth="1"/>
    <col min="13822" max="13822" width="31.375" customWidth="1"/>
    <col min="13823" max="13823" width="16.375" customWidth="1"/>
    <col min="13824" max="13826" width="15.5" customWidth="1"/>
    <col min="13827" max="13827" width="16.625" customWidth="1"/>
    <col min="13828" max="13831" width="15.5" customWidth="1"/>
    <col min="13832" max="13832" width="15.625" customWidth="1"/>
    <col min="13833" max="13833" width="16" customWidth="1"/>
    <col min="14076" max="14077" width="2.375" customWidth="1"/>
    <col min="14078" max="14078" width="31.375" customWidth="1"/>
    <col min="14079" max="14079" width="16.375" customWidth="1"/>
    <col min="14080" max="14082" width="15.5" customWidth="1"/>
    <col min="14083" max="14083" width="16.625" customWidth="1"/>
    <col min="14084" max="14087" width="15.5" customWidth="1"/>
    <col min="14088" max="14088" width="15.625" customWidth="1"/>
    <col min="14089" max="14089" width="16" customWidth="1"/>
    <col min="14332" max="14333" width="2.375" customWidth="1"/>
    <col min="14334" max="14334" width="31.375" customWidth="1"/>
    <col min="14335" max="14335" width="16.375" customWidth="1"/>
    <col min="14336" max="14338" width="15.5" customWidth="1"/>
    <col min="14339" max="14339" width="16.625" customWidth="1"/>
    <col min="14340" max="14343" width="15.5" customWidth="1"/>
    <col min="14344" max="14344" width="15.625" customWidth="1"/>
    <col min="14345" max="14345" width="16" customWidth="1"/>
    <col min="14588" max="14589" width="2.375" customWidth="1"/>
    <col min="14590" max="14590" width="31.375" customWidth="1"/>
    <col min="14591" max="14591" width="16.375" customWidth="1"/>
    <col min="14592" max="14594" width="15.5" customWidth="1"/>
    <col min="14595" max="14595" width="16.625" customWidth="1"/>
    <col min="14596" max="14599" width="15.5" customWidth="1"/>
    <col min="14600" max="14600" width="15.625" customWidth="1"/>
    <col min="14601" max="14601" width="16" customWidth="1"/>
    <col min="14844" max="14845" width="2.375" customWidth="1"/>
    <col min="14846" max="14846" width="31.375" customWidth="1"/>
    <col min="14847" max="14847" width="16.375" customWidth="1"/>
    <col min="14848" max="14850" width="15.5" customWidth="1"/>
    <col min="14851" max="14851" width="16.625" customWidth="1"/>
    <col min="14852" max="14855" width="15.5" customWidth="1"/>
    <col min="14856" max="14856" width="15.625" customWidth="1"/>
    <col min="14857" max="14857" width="16" customWidth="1"/>
    <col min="15100" max="15101" width="2.375" customWidth="1"/>
    <col min="15102" max="15102" width="31.375" customWidth="1"/>
    <col min="15103" max="15103" width="16.375" customWidth="1"/>
    <col min="15104" max="15106" width="15.5" customWidth="1"/>
    <col min="15107" max="15107" width="16.625" customWidth="1"/>
    <col min="15108" max="15111" width="15.5" customWidth="1"/>
    <col min="15112" max="15112" width="15.625" customWidth="1"/>
    <col min="15113" max="15113" width="16" customWidth="1"/>
    <col min="15356" max="15357" width="2.375" customWidth="1"/>
    <col min="15358" max="15358" width="31.375" customWidth="1"/>
    <col min="15359" max="15359" width="16.375" customWidth="1"/>
    <col min="15360" max="15362" width="15.5" customWidth="1"/>
    <col min="15363" max="15363" width="16.625" customWidth="1"/>
    <col min="15364" max="15367" width="15.5" customWidth="1"/>
    <col min="15368" max="15368" width="15.625" customWidth="1"/>
    <col min="15369" max="15369" width="16" customWidth="1"/>
    <col min="15612" max="15613" width="2.375" customWidth="1"/>
    <col min="15614" max="15614" width="31.375" customWidth="1"/>
    <col min="15615" max="15615" width="16.375" customWidth="1"/>
    <col min="15616" max="15618" width="15.5" customWidth="1"/>
    <col min="15619" max="15619" width="16.625" customWidth="1"/>
    <col min="15620" max="15623" width="15.5" customWidth="1"/>
    <col min="15624" max="15624" width="15.625" customWidth="1"/>
    <col min="15625" max="15625" width="16" customWidth="1"/>
    <col min="15868" max="15869" width="2.375" customWidth="1"/>
    <col min="15870" max="15870" width="31.375" customWidth="1"/>
    <col min="15871" max="15871" width="16.375" customWidth="1"/>
    <col min="15872" max="15874" width="15.5" customWidth="1"/>
    <col min="15875" max="15875" width="16.625" customWidth="1"/>
    <col min="15876" max="15879" width="15.5" customWidth="1"/>
    <col min="15880" max="15880" width="15.625" customWidth="1"/>
    <col min="15881" max="15881" width="16" customWidth="1"/>
    <col min="16124" max="16125" width="2.375" customWidth="1"/>
    <col min="16126" max="16126" width="31.375" customWidth="1"/>
    <col min="16127" max="16127" width="16.375" customWidth="1"/>
    <col min="16128" max="16130" width="15.5" customWidth="1"/>
    <col min="16131" max="16131" width="16.625" customWidth="1"/>
    <col min="16132" max="16135" width="15.5" customWidth="1"/>
    <col min="16136" max="16136" width="15.625" customWidth="1"/>
    <col min="16137" max="16137" width="16" customWidth="1"/>
  </cols>
  <sheetData>
    <row r="1" spans="3:13" ht="21" customHeight="1" x14ac:dyDescent="0.25">
      <c r="C1" s="638" t="s">
        <v>0</v>
      </c>
      <c r="D1" s="638"/>
      <c r="E1" s="638"/>
      <c r="F1" s="638"/>
      <c r="G1" s="638"/>
      <c r="H1" s="638"/>
      <c r="I1" s="638"/>
      <c r="J1" s="638"/>
      <c r="K1" s="638"/>
      <c r="L1" s="638"/>
      <c r="M1" s="638"/>
    </row>
    <row r="2" spans="3:13" ht="18.75" customHeight="1" x14ac:dyDescent="0.25">
      <c r="C2" s="639" t="s">
        <v>515</v>
      </c>
      <c r="D2" s="639"/>
      <c r="E2" s="639"/>
      <c r="F2" s="639"/>
      <c r="G2" s="639"/>
      <c r="H2" s="639"/>
      <c r="I2" s="639"/>
      <c r="J2" s="639"/>
      <c r="K2" s="639"/>
      <c r="L2" s="639"/>
      <c r="M2" s="639"/>
    </row>
    <row r="3" spans="3:13" ht="23.25" customHeight="1" x14ac:dyDescent="0.25">
      <c r="C3" s="640" t="s">
        <v>1084</v>
      </c>
      <c r="D3" s="640"/>
      <c r="E3" s="640"/>
      <c r="F3" s="640"/>
      <c r="G3" s="640"/>
      <c r="H3" s="640"/>
      <c r="I3" s="640"/>
      <c r="J3" s="640"/>
      <c r="K3" s="640"/>
      <c r="L3" s="640"/>
      <c r="M3" s="640"/>
    </row>
    <row r="4" spans="3:13" ht="19.5" customHeight="1" x14ac:dyDescent="0.25">
      <c r="C4" s="645" t="s">
        <v>1083</v>
      </c>
      <c r="D4" s="645"/>
      <c r="E4" s="645"/>
      <c r="F4" s="645"/>
      <c r="G4" s="645"/>
      <c r="H4" s="645"/>
      <c r="I4" s="645"/>
      <c r="J4" s="645"/>
      <c r="K4" s="645"/>
      <c r="L4" s="645"/>
      <c r="M4" s="645"/>
    </row>
    <row r="5" spans="3:13" ht="12" customHeight="1" thickBot="1" x14ac:dyDescent="0.3">
      <c r="H5" s="17"/>
      <c r="I5" s="18"/>
      <c r="J5" s="18"/>
      <c r="K5" s="18"/>
    </row>
    <row r="6" spans="3:13" ht="56.25" customHeight="1" thickBot="1" x14ac:dyDescent="0.3">
      <c r="C6" s="19" t="s">
        <v>516</v>
      </c>
      <c r="D6" s="20" t="s">
        <v>502</v>
      </c>
      <c r="E6" s="20" t="s">
        <v>503</v>
      </c>
      <c r="F6" s="20" t="s">
        <v>504</v>
      </c>
      <c r="G6" s="20" t="s">
        <v>505</v>
      </c>
      <c r="H6" s="20" t="s">
        <v>506</v>
      </c>
      <c r="I6" s="20" t="s">
        <v>507</v>
      </c>
      <c r="J6" s="20" t="s">
        <v>508</v>
      </c>
      <c r="K6" s="20" t="s">
        <v>510</v>
      </c>
      <c r="L6" s="21" t="s">
        <v>1258</v>
      </c>
      <c r="M6" s="22" t="s">
        <v>1259</v>
      </c>
    </row>
    <row r="7" spans="3:13" s="25" customFormat="1" ht="20.25" customHeight="1" x14ac:dyDescent="0.25">
      <c r="C7" s="23" t="s">
        <v>517</v>
      </c>
      <c r="D7" s="24"/>
      <c r="E7" s="24"/>
      <c r="F7" s="24"/>
      <c r="G7" s="24"/>
      <c r="H7" s="24"/>
      <c r="I7" s="24"/>
      <c r="J7" s="24"/>
      <c r="K7" s="24"/>
      <c r="L7" s="24"/>
      <c r="M7" s="641" t="s">
        <v>518</v>
      </c>
    </row>
    <row r="8" spans="3:13" ht="20.100000000000001" customHeight="1" x14ac:dyDescent="0.25">
      <c r="C8" s="26" t="s">
        <v>559</v>
      </c>
      <c r="D8" s="27">
        <f>'POA MODIF-1'!P78</f>
        <v>13457959.98</v>
      </c>
      <c r="E8" s="27">
        <f>'POA MODIF-1'!Q78</f>
        <v>0</v>
      </c>
      <c r="F8" s="27">
        <f>'POA MODIF-1'!R78</f>
        <v>0</v>
      </c>
      <c r="G8" s="27">
        <f>'POA MODIF-1'!S78</f>
        <v>0</v>
      </c>
      <c r="H8" s="27">
        <f>'POA MODIF-1'!T78</f>
        <v>13457959.98</v>
      </c>
      <c r="I8" s="27">
        <f>'POA MODIF-1'!U78</f>
        <v>0</v>
      </c>
      <c r="J8" s="27">
        <f>'POA MODIF-1'!V78</f>
        <v>0</v>
      </c>
      <c r="K8" s="27">
        <f>'POA MODIF-1'!W78</f>
        <v>0</v>
      </c>
      <c r="L8" s="644" t="s">
        <v>700</v>
      </c>
      <c r="M8" s="642"/>
    </row>
    <row r="9" spans="3:13" ht="20.100000000000001" customHeight="1" x14ac:dyDescent="0.25">
      <c r="C9" s="26" t="s">
        <v>632</v>
      </c>
      <c r="D9" s="27">
        <f>'POA MODIF-1'!P152</f>
        <v>34830792</v>
      </c>
      <c r="E9" s="27">
        <f>'POA MODIF-1'!Q152</f>
        <v>0</v>
      </c>
      <c r="F9" s="27">
        <f>'POA MODIF-1'!R152</f>
        <v>0</v>
      </c>
      <c r="G9" s="27">
        <f>'POA MODIF-1'!S152</f>
        <v>0</v>
      </c>
      <c r="H9" s="27">
        <f>'POA MODIF-1'!T152</f>
        <v>34830792</v>
      </c>
      <c r="I9" s="27">
        <f>'POA MODIF-1'!U152</f>
        <v>0</v>
      </c>
      <c r="J9" s="27">
        <f>'POA MODIF-1'!V152</f>
        <v>0</v>
      </c>
      <c r="K9" s="27">
        <f>'POA MODIF-1'!W152</f>
        <v>0</v>
      </c>
      <c r="L9" s="644"/>
      <c r="M9" s="642"/>
    </row>
    <row r="10" spans="3:13" ht="20.100000000000001" customHeight="1" x14ac:dyDescent="0.25">
      <c r="C10" s="26" t="s">
        <v>519</v>
      </c>
      <c r="D10" s="27">
        <f>'POA MODIF-1'!P158</f>
        <v>450000</v>
      </c>
      <c r="E10" s="27">
        <f>'POA MODIF-1'!Q158</f>
        <v>0</v>
      </c>
      <c r="F10" s="27">
        <f>'POA MODIF-1'!R158</f>
        <v>0</v>
      </c>
      <c r="G10" s="27">
        <f>'POA MODIF-1'!S158</f>
        <v>0</v>
      </c>
      <c r="H10" s="27">
        <f>'POA MODIF-1'!T158</f>
        <v>450000</v>
      </c>
      <c r="I10" s="27">
        <f>'POA MODIF-1'!U158</f>
        <v>0</v>
      </c>
      <c r="J10" s="27">
        <f>'POA MODIF-1'!V158</f>
        <v>0</v>
      </c>
      <c r="K10" s="27">
        <f>'POA MODIF-1'!W158</f>
        <v>0</v>
      </c>
      <c r="L10" s="644"/>
      <c r="M10" s="642"/>
    </row>
    <row r="11" spans="3:13" ht="20.100000000000001" customHeight="1" x14ac:dyDescent="0.25">
      <c r="C11" s="26" t="s">
        <v>520</v>
      </c>
      <c r="D11" s="58">
        <f>'POA MODIF-1'!P167</f>
        <v>530000</v>
      </c>
      <c r="E11" s="58">
        <f>'POA MODIF-1'!Q167</f>
        <v>0</v>
      </c>
      <c r="F11" s="58">
        <f>'POA MODIF-1'!R167</f>
        <v>0</v>
      </c>
      <c r="G11" s="58">
        <f>'POA MODIF-1'!S167</f>
        <v>0</v>
      </c>
      <c r="H11" s="58">
        <f>'POA MODIF-1'!T167</f>
        <v>530000</v>
      </c>
      <c r="I11" s="58">
        <f>'POA MODIF-1'!U167</f>
        <v>0</v>
      </c>
      <c r="J11" s="58">
        <f>'POA MODIF-1'!V167</f>
        <v>0</v>
      </c>
      <c r="K11" s="58">
        <f>'POA MODIF-1'!W167</f>
        <v>0</v>
      </c>
      <c r="L11" s="644"/>
      <c r="M11" s="642"/>
    </row>
    <row r="12" spans="3:13" ht="20.100000000000001" customHeight="1" x14ac:dyDescent="0.25">
      <c r="C12" s="26" t="s">
        <v>522</v>
      </c>
      <c r="D12" s="27">
        <f>'POA MODIF-1'!P205</f>
        <v>21187341.43</v>
      </c>
      <c r="E12" s="27">
        <f>'POA MODIF-1'!Q205</f>
        <v>0</v>
      </c>
      <c r="F12" s="27">
        <f>'POA MODIF-1'!R205</f>
        <v>812000</v>
      </c>
      <c r="G12" s="27">
        <f>'POA MODIF-1'!S205</f>
        <v>1844000</v>
      </c>
      <c r="H12" s="27">
        <f>'POA MODIF-1'!T205</f>
        <v>18531341.43</v>
      </c>
      <c r="I12" s="27">
        <f>'POA MODIF-1'!U205</f>
        <v>0</v>
      </c>
      <c r="J12" s="27">
        <f>'POA MODIF-1'!V205</f>
        <v>0</v>
      </c>
      <c r="K12" s="27">
        <f>'POA MODIF-1'!W205</f>
        <v>0</v>
      </c>
      <c r="L12" s="644"/>
      <c r="M12" s="642"/>
    </row>
    <row r="13" spans="3:13" ht="21" customHeight="1" thickBot="1" x14ac:dyDescent="0.3">
      <c r="C13" s="28" t="s">
        <v>441</v>
      </c>
      <c r="D13" s="67">
        <f t="shared" ref="D13:K13" si="0">SUM(D8:D12)</f>
        <v>70456093.409999996</v>
      </c>
      <c r="E13" s="67">
        <f t="shared" si="0"/>
        <v>0</v>
      </c>
      <c r="F13" s="88">
        <f t="shared" si="0"/>
        <v>812000</v>
      </c>
      <c r="G13" s="88">
        <f t="shared" si="0"/>
        <v>1844000</v>
      </c>
      <c r="H13" s="67">
        <f t="shared" si="0"/>
        <v>67800093.409999996</v>
      </c>
      <c r="I13" s="67">
        <f t="shared" si="0"/>
        <v>0</v>
      </c>
      <c r="J13" s="67">
        <f t="shared" si="0"/>
        <v>0</v>
      </c>
      <c r="K13" s="67">
        <f t="shared" si="0"/>
        <v>0</v>
      </c>
      <c r="L13" s="68">
        <f>H50*0.7</f>
        <v>67798698.099999994</v>
      </c>
      <c r="M13" s="643"/>
    </row>
    <row r="14" spans="3:13" ht="16.5" thickBot="1" x14ac:dyDescent="0.3">
      <c r="C14" s="29"/>
      <c r="D14" s="29"/>
      <c r="E14" s="29"/>
      <c r="F14" s="29"/>
      <c r="G14" s="29"/>
      <c r="H14" s="183"/>
      <c r="I14" s="29"/>
      <c r="J14" s="29"/>
      <c r="K14" s="29"/>
    </row>
    <row r="15" spans="3:13" s="25" customFormat="1" ht="19.5" customHeight="1" thickBot="1" x14ac:dyDescent="0.3">
      <c r="C15" s="23" t="s">
        <v>523</v>
      </c>
      <c r="D15" s="24"/>
      <c r="E15" s="24"/>
      <c r="F15" s="24"/>
      <c r="G15" s="24"/>
      <c r="H15" s="24"/>
      <c r="I15" s="24"/>
      <c r="J15" s="24"/>
      <c r="K15" s="24"/>
      <c r="L15" s="24"/>
      <c r="M15" s="651" t="s">
        <v>1729</v>
      </c>
    </row>
    <row r="16" spans="3:13" ht="18" x14ac:dyDescent="0.25">
      <c r="C16" s="77" t="s">
        <v>524</v>
      </c>
      <c r="D16" s="78">
        <f>'POA MODIF-1'!P256</f>
        <v>9714632.4400000013</v>
      </c>
      <c r="E16" s="78">
        <f>'POA MODIF-1'!Q256</f>
        <v>0</v>
      </c>
      <c r="F16" s="78">
        <f>'POA MODIF-1'!R256</f>
        <v>0</v>
      </c>
      <c r="G16" s="78">
        <f>'POA MODIF-1'!S256</f>
        <v>0</v>
      </c>
      <c r="H16" s="78">
        <f>'POA MODIF-1'!T256</f>
        <v>9714632.4400000013</v>
      </c>
      <c r="I16" s="78">
        <f>'POA MODIF-1'!U256</f>
        <v>0</v>
      </c>
      <c r="J16" s="78">
        <f>'POA MODIF-1'!V256</f>
        <v>0</v>
      </c>
      <c r="K16" s="78">
        <f>'POA MODIF-1'!W256</f>
        <v>0</v>
      </c>
      <c r="L16" s="80" t="s">
        <v>938</v>
      </c>
      <c r="M16" s="652"/>
    </row>
    <row r="17" spans="3:15" ht="25.5" x14ac:dyDescent="0.25">
      <c r="C17" s="31" t="s">
        <v>940</v>
      </c>
      <c r="D17" s="27">
        <f>'POA MODIF-1'!P339</f>
        <v>101445399.99999999</v>
      </c>
      <c r="E17" s="27">
        <f>'POA MODIF-1'!Q339</f>
        <v>0</v>
      </c>
      <c r="F17" s="27">
        <f>'POA MODIF-1'!R339</f>
        <v>36650000</v>
      </c>
      <c r="G17" s="27">
        <f>'POA MODIF-1'!S339</f>
        <v>54855999.999999985</v>
      </c>
      <c r="H17" s="27">
        <f>'POA MODIF-1'!T339</f>
        <v>9939400</v>
      </c>
      <c r="I17" s="27">
        <f>'POA MODIF-1'!U339</f>
        <v>0</v>
      </c>
      <c r="J17" s="27">
        <f>'POA MODIF-1'!V339</f>
        <v>0</v>
      </c>
      <c r="K17" s="27">
        <f>'POA MODIF-1'!W339</f>
        <v>0</v>
      </c>
      <c r="L17" s="81" t="s">
        <v>939</v>
      </c>
      <c r="M17" s="652"/>
    </row>
    <row r="18" spans="3:15" ht="25.5" x14ac:dyDescent="0.25">
      <c r="C18" s="31" t="s">
        <v>941</v>
      </c>
      <c r="D18" s="27">
        <f>'POA MODIF-1'!P348</f>
        <v>4558393</v>
      </c>
      <c r="E18" s="27">
        <f>'POA MODIF-1'!Q348</f>
        <v>0</v>
      </c>
      <c r="F18" s="27">
        <f>'POA MODIF-1'!R348</f>
        <v>0</v>
      </c>
      <c r="G18" s="27">
        <f>'POA MODIF-1'!S348</f>
        <v>0</v>
      </c>
      <c r="H18" s="27">
        <f>'POA MODIF-1'!T348</f>
        <v>4558393</v>
      </c>
      <c r="I18" s="27">
        <f>'POA MODIF-1'!U348</f>
        <v>0</v>
      </c>
      <c r="J18" s="27">
        <f>'POA MODIF-1'!V348</f>
        <v>0</v>
      </c>
      <c r="K18" s="27">
        <f>'POA MODIF-1'!W348</f>
        <v>0</v>
      </c>
      <c r="L18" s="81" t="s">
        <v>938</v>
      </c>
      <c r="M18" s="652"/>
    </row>
    <row r="19" spans="3:15" ht="21" customHeight="1" thickBot="1" x14ac:dyDescent="0.3">
      <c r="C19" s="28" t="s">
        <v>441</v>
      </c>
      <c r="D19" s="67">
        <f>SUM(D16:D18)</f>
        <v>115718425.43999998</v>
      </c>
      <c r="E19" s="67">
        <f>SUM(E16:E18)</f>
        <v>0</v>
      </c>
      <c r="F19" s="88">
        <f>SUM(F16:F18)</f>
        <v>36650000</v>
      </c>
      <c r="G19" s="88">
        <f>SUM(G16:G18)</f>
        <v>54855999.999999985</v>
      </c>
      <c r="H19" s="67">
        <f>SUM(H16:H18)</f>
        <v>24212425.440000001</v>
      </c>
      <c r="I19" s="67">
        <f t="shared" ref="I19:K19" si="1">SUM(I16:I18)</f>
        <v>0</v>
      </c>
      <c r="J19" s="67">
        <f t="shared" si="1"/>
        <v>0</v>
      </c>
      <c r="K19" s="67">
        <f t="shared" si="1"/>
        <v>0</v>
      </c>
      <c r="L19" s="76">
        <f>H50*0.3</f>
        <v>29056584.899999999</v>
      </c>
      <c r="M19" s="653"/>
    </row>
    <row r="20" spans="3:15" ht="12.75" customHeight="1" thickBot="1" x14ac:dyDescent="0.3">
      <c r="D20" s="30"/>
      <c r="E20" s="30"/>
      <c r="F20" s="30"/>
      <c r="G20" s="30"/>
      <c r="H20" s="30"/>
      <c r="I20" s="30"/>
      <c r="J20" s="30"/>
      <c r="K20" s="30"/>
      <c r="L20" s="7"/>
      <c r="M20" s="7"/>
    </row>
    <row r="21" spans="3:15" s="25" customFormat="1" ht="18.75" customHeight="1" x14ac:dyDescent="0.25">
      <c r="C21" s="23" t="s">
        <v>1264</v>
      </c>
      <c r="D21" s="24"/>
      <c r="E21" s="24"/>
      <c r="F21" s="24"/>
      <c r="G21" s="24"/>
      <c r="H21" s="24"/>
      <c r="I21" s="24"/>
      <c r="J21" s="24"/>
      <c r="K21" s="24"/>
      <c r="L21" s="74"/>
      <c r="M21" s="651" t="s">
        <v>1260</v>
      </c>
    </row>
    <row r="22" spans="3:15" ht="20.100000000000001" customHeight="1" x14ac:dyDescent="0.25">
      <c r="C22" s="26" t="s">
        <v>635</v>
      </c>
      <c r="D22" s="27">
        <f>'POA MODIF-1'!P361</f>
        <v>22138000</v>
      </c>
      <c r="E22" s="27">
        <f>'POA MODIF-1'!Q361</f>
        <v>9200000</v>
      </c>
      <c r="F22" s="27">
        <f>'POA MODIF-1'!R361</f>
        <v>2538000</v>
      </c>
      <c r="G22" s="27">
        <f>'POA MODIF-1'!S361</f>
        <v>0</v>
      </c>
      <c r="H22" s="27">
        <f>'POA MODIF-1'!T361</f>
        <v>0</v>
      </c>
      <c r="I22" s="27">
        <f>'POA MODIF-1'!U361</f>
        <v>10400000</v>
      </c>
      <c r="J22" s="27">
        <f>'POA MODIF-1'!V361</f>
        <v>0</v>
      </c>
      <c r="K22" s="27">
        <f>'POA MODIF-1'!W361</f>
        <v>0</v>
      </c>
      <c r="L22" s="75"/>
      <c r="M22" s="652"/>
    </row>
    <row r="23" spans="3:15" ht="20.100000000000001" customHeight="1" x14ac:dyDescent="0.25">
      <c r="C23" s="31" t="s">
        <v>636</v>
      </c>
      <c r="D23" s="59">
        <f>'POA MODIF-1'!P368</f>
        <v>1800000</v>
      </c>
      <c r="E23" s="59">
        <f>'POA MODIF-1'!Q368</f>
        <v>0</v>
      </c>
      <c r="F23" s="59">
        <f>'POA MODIF-1'!R368</f>
        <v>0</v>
      </c>
      <c r="G23" s="59">
        <f>'POA MODIF-1'!S368</f>
        <v>1800000</v>
      </c>
      <c r="H23" s="59">
        <f>'POA MODIF-1'!T368</f>
        <v>0</v>
      </c>
      <c r="I23" s="59">
        <f>'POA MODIF-1'!U368</f>
        <v>0</v>
      </c>
      <c r="J23" s="59">
        <f>'POA MODIF-1'!V368</f>
        <v>0</v>
      </c>
      <c r="K23" s="59">
        <f>'POA MODIF-1'!W368</f>
        <v>0</v>
      </c>
      <c r="L23" s="75"/>
      <c r="M23" s="652"/>
    </row>
    <row r="24" spans="3:15" ht="20.100000000000001" customHeight="1" x14ac:dyDescent="0.25">
      <c r="C24" s="31" t="s">
        <v>1247</v>
      </c>
      <c r="D24" s="84">
        <f>'POA MODIF-1'!P371</f>
        <v>1500000</v>
      </c>
      <c r="E24" s="84">
        <f>'POA MODIF-1'!Q371</f>
        <v>0</v>
      </c>
      <c r="F24" s="84">
        <f>'POA MODIF-1'!R371</f>
        <v>0</v>
      </c>
      <c r="G24" s="84">
        <f>'POA MODIF-1'!S371</f>
        <v>1500000</v>
      </c>
      <c r="H24" s="84">
        <f>'POA MODIF-1'!T371</f>
        <v>0</v>
      </c>
      <c r="I24" s="84">
        <f>'POA MODIF-1'!U371</f>
        <v>0</v>
      </c>
      <c r="J24" s="84">
        <f>'POA MODIF-1'!V371</f>
        <v>0</v>
      </c>
      <c r="K24" s="84">
        <f>'POA MODIF-1'!W371</f>
        <v>0</v>
      </c>
      <c r="L24" s="85"/>
      <c r="M24" s="652"/>
    </row>
    <row r="25" spans="3:15" ht="21" customHeight="1" thickBot="1" x14ac:dyDescent="0.3">
      <c r="C25" s="28" t="s">
        <v>441</v>
      </c>
      <c r="D25" s="67">
        <f>SUM(D22:D24)</f>
        <v>25438000</v>
      </c>
      <c r="E25" s="67">
        <f>SUM(E22:E24)</f>
        <v>9200000</v>
      </c>
      <c r="F25" s="88">
        <f>SUM(F22:F24)</f>
        <v>2538000</v>
      </c>
      <c r="G25" s="88">
        <f>SUM(G22:G24)</f>
        <v>3300000</v>
      </c>
      <c r="H25" s="67">
        <f t="shared" ref="H25:K25" si="2">SUM(H22:H24)</f>
        <v>0</v>
      </c>
      <c r="I25" s="67">
        <f>SUM(I22:I24)</f>
        <v>10400000</v>
      </c>
      <c r="J25" s="67">
        <f t="shared" si="2"/>
        <v>0</v>
      </c>
      <c r="K25" s="67">
        <f t="shared" si="2"/>
        <v>0</v>
      </c>
      <c r="L25" s="76">
        <f>H50*0.15</f>
        <v>14528292.449999999</v>
      </c>
      <c r="M25" s="653"/>
    </row>
    <row r="26" spans="3:15" ht="18" customHeight="1" thickBot="1" x14ac:dyDescent="0.3">
      <c r="C26" s="83" t="s">
        <v>1263</v>
      </c>
      <c r="D26" s="79"/>
      <c r="E26" s="79"/>
      <c r="F26" s="86">
        <f>F25+F19+F13</f>
        <v>40000000</v>
      </c>
      <c r="G26" s="87">
        <f>G25+G19+G13</f>
        <v>59999999.999999985</v>
      </c>
      <c r="H26" s="79"/>
      <c r="I26" s="79"/>
      <c r="J26" s="79"/>
      <c r="K26" s="79"/>
      <c r="L26" s="79"/>
      <c r="M26" s="79"/>
      <c r="N26" s="79"/>
      <c r="O26" s="79"/>
    </row>
    <row r="27" spans="3:15" ht="8.25" customHeight="1" thickBot="1" x14ac:dyDescent="0.3">
      <c r="D27" s="32"/>
      <c r="E27" s="32"/>
      <c r="F27" s="32"/>
      <c r="G27" s="32"/>
      <c r="H27" s="33"/>
      <c r="I27" s="33"/>
      <c r="J27" s="33"/>
      <c r="K27" s="33"/>
      <c r="L27" s="34"/>
      <c r="M27" s="34"/>
    </row>
    <row r="28" spans="3:15" s="25" customFormat="1" ht="20.25" customHeight="1" x14ac:dyDescent="0.25">
      <c r="C28" s="23" t="s">
        <v>525</v>
      </c>
      <c r="D28" s="24"/>
      <c r="E28" s="24"/>
      <c r="F28" s="24"/>
      <c r="G28" s="24"/>
      <c r="H28" s="24"/>
      <c r="I28" s="24"/>
      <c r="J28" s="24"/>
      <c r="K28" s="24"/>
      <c r="L28" s="24"/>
      <c r="M28" s="651" t="s">
        <v>1261</v>
      </c>
    </row>
    <row r="29" spans="3:15" x14ac:dyDescent="0.25">
      <c r="C29" s="31" t="s">
        <v>1517</v>
      </c>
      <c r="D29" s="27">
        <f>'POA MODIF-1'!P377</f>
        <v>2905658.4899999998</v>
      </c>
      <c r="E29" s="27">
        <f>'POA MODIF-1'!Q377</f>
        <v>0</v>
      </c>
      <c r="F29" s="27">
        <f>'POA MODIF-1'!R377</f>
        <v>0</v>
      </c>
      <c r="G29" s="27">
        <f>'POA MODIF-1'!S377</f>
        <v>0</v>
      </c>
      <c r="H29" s="27">
        <f>'POA MODIF-1'!T377</f>
        <v>2905658.4899999998</v>
      </c>
      <c r="I29" s="27">
        <f>'POA MODIF-1'!U377</f>
        <v>0</v>
      </c>
      <c r="J29" s="27">
        <f>'POA MODIF-1'!V377</f>
        <v>0</v>
      </c>
      <c r="K29" s="27">
        <f>'POA MODIF-1'!W377</f>
        <v>0</v>
      </c>
      <c r="L29" s="82" t="s">
        <v>1519</v>
      </c>
      <c r="M29" s="652"/>
    </row>
    <row r="30" spans="3:15" s="165" customFormat="1" x14ac:dyDescent="0.25">
      <c r="C30" s="169" t="s">
        <v>1520</v>
      </c>
      <c r="D30" s="177">
        <f>'POA MODIF-1'!P382</f>
        <v>2948860</v>
      </c>
      <c r="E30" s="177">
        <f>'POA MODIF-1'!Q382</f>
        <v>1011754.34</v>
      </c>
      <c r="F30" s="177">
        <f>'POA MODIF-1'!R382</f>
        <v>0</v>
      </c>
      <c r="G30" s="177">
        <f>'POA MODIF-1'!S382</f>
        <v>0</v>
      </c>
      <c r="H30" s="177">
        <f>'POA MODIF-1'!T382</f>
        <v>1937105.6600000001</v>
      </c>
      <c r="I30" s="177">
        <f>'POA MODIF-1'!U382</f>
        <v>0</v>
      </c>
      <c r="J30" s="177">
        <f>'POA MODIF-1'!V382</f>
        <v>0</v>
      </c>
      <c r="K30" s="177">
        <f>'POA MODIF-1'!W382</f>
        <v>0</v>
      </c>
      <c r="L30" s="82" t="s">
        <v>1518</v>
      </c>
      <c r="M30" s="652"/>
    </row>
    <row r="31" spans="3:15" ht="20.25" customHeight="1" thickBot="1" x14ac:dyDescent="0.3">
      <c r="C31" s="28" t="s">
        <v>441</v>
      </c>
      <c r="D31" s="67">
        <f>SUM(D29:D30)</f>
        <v>5854518.4900000002</v>
      </c>
      <c r="E31" s="67">
        <f>SUM(E29:E30)</f>
        <v>1011754.34</v>
      </c>
      <c r="F31" s="67">
        <f t="shared" ref="F31:K31" si="3">SUM(F29:F30)</f>
        <v>0</v>
      </c>
      <c r="G31" s="67">
        <f t="shared" si="3"/>
        <v>0</v>
      </c>
      <c r="H31" s="67">
        <f>SUM(H29:H30)</f>
        <v>4842764.1500000004</v>
      </c>
      <c r="I31" s="67">
        <f t="shared" si="3"/>
        <v>0</v>
      </c>
      <c r="J31" s="67">
        <f t="shared" si="3"/>
        <v>0</v>
      </c>
      <c r="K31" s="67">
        <f t="shared" si="3"/>
        <v>0</v>
      </c>
      <c r="L31" s="68">
        <f>H50*0.05</f>
        <v>4842764.1500000004</v>
      </c>
      <c r="M31" s="653"/>
    </row>
    <row r="32" spans="3:15" ht="12.75" customHeight="1" thickBot="1" x14ac:dyDescent="0.3">
      <c r="D32" s="32"/>
      <c r="E32" s="32"/>
      <c r="F32" s="32"/>
      <c r="G32" s="32"/>
      <c r="H32" s="33"/>
      <c r="I32" s="33"/>
      <c r="J32" s="33"/>
      <c r="K32" s="33"/>
      <c r="L32" s="34"/>
    </row>
    <row r="33" spans="3:13" s="25" customFormat="1" ht="20.25" customHeight="1" x14ac:dyDescent="0.25">
      <c r="C33" s="166" t="s">
        <v>1256</v>
      </c>
      <c r="D33" s="167"/>
      <c r="E33" s="167"/>
      <c r="F33" s="167"/>
      <c r="G33" s="167"/>
      <c r="H33" s="167"/>
      <c r="I33" s="167"/>
      <c r="J33" s="167"/>
      <c r="K33" s="167"/>
      <c r="L33" s="74"/>
      <c r="M33" s="646"/>
    </row>
    <row r="34" spans="3:13" x14ac:dyDescent="0.25">
      <c r="C34" s="169" t="s">
        <v>1257</v>
      </c>
      <c r="D34" s="27">
        <f>'POA MODIF-1'!P416</f>
        <v>170968877.80999997</v>
      </c>
      <c r="E34" s="27">
        <f>'POA MODIF-1'!Q416</f>
        <v>0</v>
      </c>
      <c r="F34" s="27">
        <f>'POA MODIF-1'!R416</f>
        <v>14000000</v>
      </c>
      <c r="G34" s="27">
        <f>'POA MODIF-1'!S416</f>
        <v>156968877.81</v>
      </c>
      <c r="H34" s="27">
        <f>'POA MODIF-1'!T416</f>
        <v>0</v>
      </c>
      <c r="I34" s="27">
        <f>'POA MODIF-1'!U416</f>
        <v>0</v>
      </c>
      <c r="J34" s="27">
        <f>'POA MODIF-1'!V416</f>
        <v>0</v>
      </c>
      <c r="K34" s="27">
        <f>'POA MODIF-1'!W416</f>
        <v>0</v>
      </c>
      <c r="L34" s="163"/>
      <c r="M34" s="647"/>
    </row>
    <row r="35" spans="3:13" s="165" customFormat="1" x14ac:dyDescent="0.25">
      <c r="C35" s="179" t="s">
        <v>1533</v>
      </c>
      <c r="D35" s="27">
        <f>'POA MODIF-1'!P421</f>
        <v>6400706</v>
      </c>
      <c r="E35" s="27">
        <f>'POA MODIF-1'!Q421</f>
        <v>0</v>
      </c>
      <c r="F35" s="27">
        <f>'POA MODIF-1'!R421</f>
        <v>6400706</v>
      </c>
      <c r="G35" s="27">
        <f>'POA MODIF-1'!S421</f>
        <v>0</v>
      </c>
      <c r="H35" s="27">
        <f>'POA MODIF-1'!T421</f>
        <v>0</v>
      </c>
      <c r="I35" s="27">
        <f>'POA MODIF-1'!U421</f>
        <v>0</v>
      </c>
      <c r="J35" s="27">
        <f>'POA MODIF-1'!V421</f>
        <v>0</v>
      </c>
      <c r="K35" s="27">
        <f>'POA MODIF-1'!W421</f>
        <v>0</v>
      </c>
      <c r="L35" s="163"/>
      <c r="M35" s="647"/>
    </row>
    <row r="36" spans="3:13" s="165" customFormat="1" x14ac:dyDescent="0.25">
      <c r="C36" s="179" t="s">
        <v>1532</v>
      </c>
      <c r="D36" s="27">
        <f>'POA MODIF-1'!P425</f>
        <v>30000000</v>
      </c>
      <c r="E36" s="27">
        <f>'POA MODIF-1'!Q425</f>
        <v>0</v>
      </c>
      <c r="F36" s="177">
        <f>'POA MODIF-1'!R425</f>
        <v>30000000</v>
      </c>
      <c r="G36" s="177">
        <f>'POA MODIF-1'!S425</f>
        <v>0</v>
      </c>
      <c r="H36" s="177">
        <f>'POA MODIF-1'!T425</f>
        <v>0</v>
      </c>
      <c r="I36" s="177">
        <f>'POA MODIF-1'!U425</f>
        <v>0</v>
      </c>
      <c r="J36" s="177">
        <f>'POA MODIF-1'!V425</f>
        <v>0</v>
      </c>
      <c r="K36" s="177">
        <f>'POA MODIF-1'!W425</f>
        <v>0</v>
      </c>
      <c r="L36" s="163"/>
      <c r="M36" s="647"/>
    </row>
    <row r="37" spans="3:13" s="165" customFormat="1" ht="16.5" thickBot="1" x14ac:dyDescent="0.3">
      <c r="C37" s="629" t="s">
        <v>441</v>
      </c>
      <c r="D37" s="178">
        <f>SUM(D34:D36)</f>
        <v>207369583.80999997</v>
      </c>
      <c r="E37" s="178">
        <f t="shared" ref="E37:K37" si="4">SUM(E34:E36)</f>
        <v>0</v>
      </c>
      <c r="F37" s="67">
        <f>SUM(F34:F36)</f>
        <v>50400706</v>
      </c>
      <c r="G37" s="67">
        <f>SUM(G34:G36)</f>
        <v>156968877.81</v>
      </c>
      <c r="H37" s="67">
        <f t="shared" si="4"/>
        <v>0</v>
      </c>
      <c r="I37" s="67">
        <f t="shared" si="4"/>
        <v>0</v>
      </c>
      <c r="J37" s="67">
        <f t="shared" si="4"/>
        <v>0</v>
      </c>
      <c r="K37" s="67">
        <f t="shared" si="4"/>
        <v>0</v>
      </c>
      <c r="L37" s="164"/>
      <c r="M37" s="648"/>
    </row>
    <row r="38" spans="3:13" s="165" customFormat="1" ht="12.75" customHeight="1" thickBot="1" x14ac:dyDescent="0.3">
      <c r="D38" s="32"/>
      <c r="E38" s="32"/>
      <c r="F38" s="32"/>
      <c r="G38" s="32"/>
      <c r="H38" s="33"/>
      <c r="I38" s="33"/>
      <c r="J38" s="33"/>
      <c r="K38" s="33"/>
      <c r="L38" s="34"/>
    </row>
    <row r="39" spans="3:13" s="168" customFormat="1" ht="20.25" customHeight="1" x14ac:dyDescent="0.25">
      <c r="C39" s="166" t="s">
        <v>1466</v>
      </c>
      <c r="D39" s="167"/>
      <c r="E39" s="167"/>
      <c r="F39" s="167"/>
      <c r="G39" s="167"/>
      <c r="H39" s="167"/>
      <c r="I39" s="167"/>
      <c r="J39" s="167"/>
      <c r="K39" s="167"/>
      <c r="L39" s="167"/>
      <c r="M39" s="646"/>
    </row>
    <row r="40" spans="3:13" s="168" customFormat="1" ht="20.25" customHeight="1" x14ac:dyDescent="0.25">
      <c r="C40" s="169" t="str">
        <f>'POA MODIF-1'!D429</f>
        <v>6.1. AGUA POTABLE</v>
      </c>
      <c r="D40" s="27">
        <f>'POA MODIF-1'!P476</f>
        <v>3617500</v>
      </c>
      <c r="E40" s="27">
        <f>'POA MODIF-1'!Q476</f>
        <v>0</v>
      </c>
      <c r="F40" s="27">
        <f>'POA MODIF-1'!R476</f>
        <v>0</v>
      </c>
      <c r="G40" s="27">
        <f>'POA MODIF-1'!S476</f>
        <v>0</v>
      </c>
      <c r="H40" s="27">
        <f>'POA MODIF-1'!T476</f>
        <v>0</v>
      </c>
      <c r="I40" s="27">
        <f>'POA MODIF-1'!U476</f>
        <v>0</v>
      </c>
      <c r="J40" s="27">
        <f>'POA MODIF-1'!V476</f>
        <v>0</v>
      </c>
      <c r="K40" s="180">
        <f>'POA MODIF-1'!W476</f>
        <v>3617500</v>
      </c>
      <c r="L40" s="649"/>
      <c r="M40" s="647"/>
    </row>
    <row r="41" spans="3:13" s="168" customFormat="1" ht="20.25" customHeight="1" x14ac:dyDescent="0.25">
      <c r="C41" s="169" t="str">
        <f>'POA MODIF-1'!D478</f>
        <v>6.2. SANEAMIENTO</v>
      </c>
      <c r="D41" s="27">
        <f>'POA MODIF-1'!P511</f>
        <v>4936892</v>
      </c>
      <c r="E41" s="27">
        <f>'POA MODIF-1'!Q511</f>
        <v>0</v>
      </c>
      <c r="F41" s="27">
        <f>'POA MODIF-1'!R511</f>
        <v>0</v>
      </c>
      <c r="G41" s="27">
        <f>'POA MODIF-1'!S511</f>
        <v>0</v>
      </c>
      <c r="H41" s="27">
        <f>'POA MODIF-1'!T511</f>
        <v>0</v>
      </c>
      <c r="I41" s="27">
        <f>'POA MODIF-1'!U511</f>
        <v>0</v>
      </c>
      <c r="J41" s="27">
        <f>'POA MODIF-1'!V511</f>
        <v>0</v>
      </c>
      <c r="K41" s="180">
        <f>'POA MODIF-1'!W511</f>
        <v>4936892</v>
      </c>
      <c r="L41" s="650"/>
      <c r="M41" s="647"/>
    </row>
    <row r="42" spans="3:13" s="168" customFormat="1" ht="20.25" customHeight="1" x14ac:dyDescent="0.25">
      <c r="C42" s="169" t="str">
        <f>'POA MODIF-1'!D513</f>
        <v>6.3. SALUD</v>
      </c>
      <c r="D42" s="27">
        <f>'POA MODIF-1'!P524</f>
        <v>880000</v>
      </c>
      <c r="E42" s="27">
        <f>'POA MODIF-1'!Q524</f>
        <v>0</v>
      </c>
      <c r="F42" s="27">
        <f>'POA MODIF-1'!R524</f>
        <v>0</v>
      </c>
      <c r="G42" s="27">
        <f>'POA MODIF-1'!S524</f>
        <v>0</v>
      </c>
      <c r="H42" s="27">
        <f>'POA MODIF-1'!T524</f>
        <v>0</v>
      </c>
      <c r="I42" s="27">
        <f>'POA MODIF-1'!U524</f>
        <v>0</v>
      </c>
      <c r="J42" s="27">
        <f>'POA MODIF-1'!V524</f>
        <v>0</v>
      </c>
      <c r="K42" s="180">
        <f>'POA MODIF-1'!W524</f>
        <v>880000</v>
      </c>
      <c r="L42" s="650"/>
      <c r="M42" s="647"/>
    </row>
    <row r="43" spans="3:13" s="168" customFormat="1" ht="20.25" customHeight="1" x14ac:dyDescent="0.25">
      <c r="C43" s="169" t="str">
        <f>'POA MODIF-1'!D526</f>
        <v>6.4. VIVIENDA (ELECTRIFICACIÓN)</v>
      </c>
      <c r="D43" s="27">
        <f>'POA MODIF-1'!P565</f>
        <v>7548243</v>
      </c>
      <c r="E43" s="27">
        <f>'POA MODIF-1'!Q565</f>
        <v>0</v>
      </c>
      <c r="F43" s="27">
        <f>'POA MODIF-1'!R565</f>
        <v>0</v>
      </c>
      <c r="G43" s="27">
        <f>'POA MODIF-1'!S565</f>
        <v>0</v>
      </c>
      <c r="H43" s="27">
        <f>'POA MODIF-1'!T565</f>
        <v>0</v>
      </c>
      <c r="I43" s="27">
        <f>'POA MODIF-1'!U565</f>
        <v>0</v>
      </c>
      <c r="J43" s="27">
        <f>'POA MODIF-1'!V565</f>
        <v>0</v>
      </c>
      <c r="K43" s="180">
        <f>'POA MODIF-1'!W565</f>
        <v>7548243</v>
      </c>
      <c r="L43" s="650"/>
      <c r="M43" s="647"/>
    </row>
    <row r="44" spans="3:13" s="168" customFormat="1" ht="20.25" customHeight="1" x14ac:dyDescent="0.25">
      <c r="C44" s="169" t="str">
        <f>'POA MODIF-1'!D569</f>
        <v>6.5 EDUCACIÓN</v>
      </c>
      <c r="D44" s="27">
        <f>'POA MODIF-1'!P611</f>
        <v>5722500</v>
      </c>
      <c r="E44" s="27">
        <f>'POA MODIF-1'!Q611</f>
        <v>0</v>
      </c>
      <c r="F44" s="27">
        <f>'POA MODIF-1'!R611</f>
        <v>0</v>
      </c>
      <c r="G44" s="27">
        <f>'POA MODIF-1'!S611</f>
        <v>0</v>
      </c>
      <c r="H44" s="27">
        <f>'POA MODIF-1'!T611</f>
        <v>0</v>
      </c>
      <c r="I44" s="27">
        <f>'POA MODIF-1'!U611</f>
        <v>0</v>
      </c>
      <c r="J44" s="27">
        <f>'POA MODIF-1'!V611</f>
        <v>0</v>
      </c>
      <c r="K44" s="180">
        <f>'POA MODIF-1'!W611</f>
        <v>5722500</v>
      </c>
      <c r="L44" s="650"/>
      <c r="M44" s="647"/>
    </row>
    <row r="45" spans="3:13" s="168" customFormat="1" ht="27" customHeight="1" x14ac:dyDescent="0.25">
      <c r="C45" s="169" t="str">
        <f>'POA MODIF-1'!D613</f>
        <v>6.6. URBANIZACIÓN MUNICIPAL / VIALIDADES (CALLES Y CAMINOS)</v>
      </c>
      <c r="D45" s="27">
        <f>'POA MODIF-1'!P673</f>
        <v>14886586</v>
      </c>
      <c r="E45" s="27">
        <f>'POA MODIF-1'!Q673</f>
        <v>0</v>
      </c>
      <c r="F45" s="27">
        <f>'POA MODIF-1'!R673</f>
        <v>0</v>
      </c>
      <c r="G45" s="27">
        <f>'POA MODIF-1'!S673</f>
        <v>0</v>
      </c>
      <c r="H45" s="27">
        <f>'POA MODIF-1'!T673</f>
        <v>0</v>
      </c>
      <c r="I45" s="27">
        <f>'POA MODIF-1'!U673</f>
        <v>0</v>
      </c>
      <c r="J45" s="27">
        <f>'POA MODIF-1'!V673</f>
        <v>0</v>
      </c>
      <c r="K45" s="180">
        <f>'POA MODIF-1'!W673</f>
        <v>14886586</v>
      </c>
      <c r="L45" s="650"/>
      <c r="M45" s="647"/>
    </row>
    <row r="46" spans="3:13" s="165" customFormat="1" ht="16.5" thickBot="1" x14ac:dyDescent="0.3">
      <c r="C46" s="629" t="s">
        <v>441</v>
      </c>
      <c r="D46" s="67">
        <f>SUM(D40:D45)</f>
        <v>37591721</v>
      </c>
      <c r="E46" s="67">
        <f t="shared" ref="E46:J46" si="5">SUM(E40:E45)</f>
        <v>0</v>
      </c>
      <c r="F46" s="67">
        <f t="shared" si="5"/>
        <v>0</v>
      </c>
      <c r="G46" s="67">
        <f t="shared" si="5"/>
        <v>0</v>
      </c>
      <c r="H46" s="67">
        <f>SUM(H40:H45)</f>
        <v>0</v>
      </c>
      <c r="I46" s="67">
        <f t="shared" si="5"/>
        <v>0</v>
      </c>
      <c r="J46" s="67">
        <f t="shared" si="5"/>
        <v>0</v>
      </c>
      <c r="K46" s="181">
        <f>SUM(K40:K45)</f>
        <v>37591721</v>
      </c>
      <c r="L46" s="182"/>
      <c r="M46" s="648"/>
    </row>
    <row r="47" spans="3:13" s="165" customFormat="1" ht="16.5" thickBot="1" x14ac:dyDescent="0.3"/>
    <row r="48" spans="3:13" ht="23.25" customHeight="1" thickBot="1" x14ac:dyDescent="0.3">
      <c r="C48" s="79" t="s">
        <v>1262</v>
      </c>
      <c r="D48" s="176">
        <f>D25+D19+D13+D31+D37+D46</f>
        <v>462428342.14999998</v>
      </c>
      <c r="E48" s="176">
        <f t="shared" ref="E48:J48" si="6">E25+E19+E13+E31+E37+E46</f>
        <v>10211754.34</v>
      </c>
      <c r="F48" s="176">
        <f t="shared" si="6"/>
        <v>90400706</v>
      </c>
      <c r="G48" s="176">
        <f t="shared" si="6"/>
        <v>216968877.81</v>
      </c>
      <c r="H48" s="176">
        <f>H25+H19+H13+H31+H37+H46</f>
        <v>96855283</v>
      </c>
      <c r="I48" s="176">
        <f t="shared" si="6"/>
        <v>10400000</v>
      </c>
      <c r="J48" s="176">
        <f t="shared" si="6"/>
        <v>0</v>
      </c>
      <c r="K48" s="176">
        <f>K25+K19+K13+K31+K37+K46</f>
        <v>37591721</v>
      </c>
      <c r="L48" s="174"/>
      <c r="M48" s="175"/>
    </row>
    <row r="49" spans="3:13" ht="13.5" customHeight="1" x14ac:dyDescent="0.25"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6"/>
    </row>
    <row r="50" spans="3:13" ht="31.5" customHeight="1" x14ac:dyDescent="0.25">
      <c r="C50" s="51" t="s">
        <v>638</v>
      </c>
      <c r="D50" s="53">
        <f>F50+G50+H50</f>
        <v>196855283</v>
      </c>
      <c r="E50" s="54"/>
      <c r="F50" s="53">
        <v>40000000</v>
      </c>
      <c r="G50" s="53">
        <v>60000000</v>
      </c>
      <c r="H50" s="53">
        <f>'POA MODIF-1'!T679</f>
        <v>96855283</v>
      </c>
      <c r="I50" s="55"/>
      <c r="J50" s="14"/>
      <c r="K50" s="14"/>
      <c r="L50" s="14"/>
    </row>
    <row r="52" spans="3:13" x14ac:dyDescent="0.25">
      <c r="C52" s="6"/>
      <c r="D52" s="56"/>
      <c r="E52" s="44"/>
      <c r="F52" s="44"/>
      <c r="G52" s="57"/>
      <c r="H52" s="50">
        <f>H50-H48</f>
        <v>0</v>
      </c>
      <c r="I52" s="37" t="s">
        <v>521</v>
      </c>
    </row>
    <row r="53" spans="3:13" x14ac:dyDescent="0.25">
      <c r="D53" s="38"/>
      <c r="G53" s="38"/>
      <c r="I53" s="38"/>
    </row>
    <row r="54" spans="3:13" x14ac:dyDescent="0.25">
      <c r="C54" s="52"/>
      <c r="E54" s="46"/>
      <c r="F54" s="46"/>
      <c r="H54" s="46"/>
    </row>
    <row r="55" spans="3:13" x14ac:dyDescent="0.25">
      <c r="C55" s="52"/>
      <c r="D55" s="45"/>
      <c r="E55" s="46"/>
      <c r="G55" s="46"/>
      <c r="H55" s="46">
        <f>H50*0.15</f>
        <v>14528292.449999999</v>
      </c>
      <c r="I55" s="38">
        <f>H50*0.03</f>
        <v>2905658.4899999998</v>
      </c>
    </row>
    <row r="56" spans="3:13" x14ac:dyDescent="0.25">
      <c r="C56" s="48"/>
      <c r="E56" s="46"/>
      <c r="F56" s="46"/>
      <c r="G56" s="49"/>
      <c r="I56" s="38">
        <f>H50*0.02</f>
        <v>1937105.6600000001</v>
      </c>
    </row>
    <row r="57" spans="3:13" x14ac:dyDescent="0.25">
      <c r="G57" s="29"/>
      <c r="H57" s="38"/>
    </row>
    <row r="58" spans="3:13" x14ac:dyDescent="0.25">
      <c r="G58" t="s">
        <v>1154</v>
      </c>
      <c r="H58" s="46">
        <v>85429246</v>
      </c>
    </row>
    <row r="59" spans="3:13" x14ac:dyDescent="0.25">
      <c r="H59" s="38" t="e">
        <f>#REF!-H58</f>
        <v>#REF!</v>
      </c>
    </row>
    <row r="60" spans="3:13" x14ac:dyDescent="0.25">
      <c r="G60" s="39"/>
      <c r="H60" s="40"/>
    </row>
  </sheetData>
  <mergeCells count="13">
    <mergeCell ref="M39:M46"/>
    <mergeCell ref="L40:L43"/>
    <mergeCell ref="L44:L45"/>
    <mergeCell ref="M15:M19"/>
    <mergeCell ref="M21:M25"/>
    <mergeCell ref="M28:M31"/>
    <mergeCell ref="M33:M37"/>
    <mergeCell ref="C1:M1"/>
    <mergeCell ref="C2:M2"/>
    <mergeCell ref="C3:M3"/>
    <mergeCell ref="M7:M13"/>
    <mergeCell ref="L8:L12"/>
    <mergeCell ref="C4:M4"/>
  </mergeCells>
  <phoneticPr fontId="40" type="noConversion"/>
  <printOptions horizontalCentered="1"/>
  <pageMargins left="0.39370078740157483" right="0.39370078740157483" top="0.39370078740157483" bottom="0.78740157480314965" header="0.31496062992125984" footer="0.31496062992125984"/>
  <pageSetup paperSize="512" scale="72" orientation="landscape" r:id="rId1"/>
  <headerFooter>
    <oddFooter>&amp;C&amp;9&amp;P de &amp;N</oddFooter>
  </headerFooter>
  <rowBreaks count="1" manualBreakCount="1">
    <brk id="37" min="1" max="1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706"/>
  <sheetViews>
    <sheetView tabSelected="1" view="pageBreakPreview" zoomScale="60" zoomScaleNormal="70" zoomScalePageLayoutView="70" workbookViewId="0">
      <pane xSplit="2" ySplit="8" topLeftCell="C663" activePane="bottomRight" state="frozen"/>
      <selection pane="topRight" activeCell="C1" sqref="C1"/>
      <selection pane="bottomLeft" activeCell="A9" sqref="A9"/>
      <selection pane="bottomRight" activeCell="K389" sqref="K389"/>
    </sheetView>
  </sheetViews>
  <sheetFormatPr baseColWidth="10" defaultRowHeight="18" x14ac:dyDescent="0.2"/>
  <cols>
    <col min="1" max="1" width="12.375" style="2" hidden="1" customWidth="1"/>
    <col min="2" max="2" width="16.125" style="184" hidden="1" customWidth="1"/>
    <col min="3" max="3" width="4.875" style="185" customWidth="1"/>
    <col min="4" max="4" width="18.375" style="2" customWidth="1"/>
    <col min="5" max="5" width="14" style="12" customWidth="1"/>
    <col min="6" max="6" width="20.125" style="12" customWidth="1"/>
    <col min="7" max="7" width="26.625" style="12" customWidth="1"/>
    <col min="8" max="8" width="18" style="2" customWidth="1"/>
    <col min="9" max="9" width="20.125" style="2" customWidth="1"/>
    <col min="10" max="10" width="14.75" style="2" customWidth="1"/>
    <col min="11" max="11" width="30.125" style="2" customWidth="1"/>
    <col min="12" max="12" width="18.625" style="2" customWidth="1"/>
    <col min="13" max="13" width="15.625" style="2" customWidth="1"/>
    <col min="14" max="14" width="35.375" style="2" customWidth="1"/>
    <col min="15" max="15" width="15.625" style="2" customWidth="1"/>
    <col min="16" max="16" width="23.375" style="569" customWidth="1"/>
    <col min="17" max="17" width="22.5" style="569" customWidth="1"/>
    <col min="18" max="18" width="23.25" style="569" customWidth="1"/>
    <col min="19" max="19" width="22.625" style="569" customWidth="1"/>
    <col min="20" max="20" width="22.875" style="569" customWidth="1"/>
    <col min="21" max="21" width="22.125" style="569" customWidth="1"/>
    <col min="22" max="22" width="19.5" style="569" customWidth="1"/>
    <col min="23" max="23" width="23" style="569" customWidth="1"/>
    <col min="24" max="24" width="2.875" style="569" customWidth="1"/>
    <col min="25" max="25" width="24.75" style="569" customWidth="1"/>
    <col min="26" max="26" width="20.875" style="2" customWidth="1"/>
    <col min="27" max="27" width="16.125" style="2" customWidth="1"/>
    <col min="28" max="28" width="20.875" style="12" customWidth="1"/>
    <col min="29" max="29" width="26.125" style="13" customWidth="1"/>
    <col min="30" max="30" width="25.375" style="4" customWidth="1"/>
    <col min="31" max="31" width="21.125" style="12" customWidth="1"/>
    <col min="32" max="32" width="16.125" style="2" customWidth="1"/>
    <col min="33" max="33" width="39.125" style="2" customWidth="1"/>
    <col min="34" max="34" width="17.125" style="2" customWidth="1"/>
    <col min="35" max="36" width="11" style="2"/>
    <col min="37" max="37" width="25.5" style="2" customWidth="1"/>
    <col min="38" max="38" width="13.125" style="2" bestFit="1" customWidth="1"/>
    <col min="39" max="39" width="15.125" style="2" customWidth="1"/>
    <col min="40" max="40" width="14" style="2" customWidth="1"/>
    <col min="41" max="16384" width="11" style="2"/>
  </cols>
  <sheetData>
    <row r="1" spans="1:39" ht="34.5" x14ac:dyDescent="0.2">
      <c r="D1" s="660" t="s">
        <v>512</v>
      </c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186"/>
      <c r="Y1" s="186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</row>
    <row r="2" spans="1:39" ht="34.5" x14ac:dyDescent="0.2">
      <c r="D2" s="660" t="s">
        <v>631</v>
      </c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186"/>
      <c r="Y2" s="186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</row>
    <row r="3" spans="1:39" ht="12" customHeight="1" x14ac:dyDescent="0.3">
      <c r="A3" s="1"/>
      <c r="B3" s="189"/>
      <c r="C3" s="190"/>
      <c r="D3" s="1"/>
      <c r="E3" s="10"/>
      <c r="F3" s="10"/>
      <c r="G3" s="10"/>
      <c r="H3" s="1"/>
      <c r="I3" s="1"/>
      <c r="J3" s="1"/>
      <c r="K3" s="1"/>
      <c r="L3" s="1"/>
      <c r="M3" s="1"/>
      <c r="N3" s="1"/>
      <c r="O3" s="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"/>
      <c r="AA3" s="1"/>
      <c r="AB3" s="10"/>
      <c r="AC3" s="11"/>
      <c r="AD3" s="3"/>
      <c r="AE3" s="10"/>
    </row>
    <row r="4" spans="1:39" ht="30" customHeight="1" x14ac:dyDescent="0.2">
      <c r="D4" s="661" t="s">
        <v>931</v>
      </c>
      <c r="E4" s="661"/>
      <c r="F4" s="661"/>
      <c r="G4" s="661"/>
      <c r="H4" s="661"/>
      <c r="I4" s="661"/>
      <c r="J4" s="661"/>
      <c r="K4" s="661"/>
      <c r="L4" s="661"/>
      <c r="M4" s="661"/>
      <c r="N4" s="661"/>
      <c r="O4" s="661"/>
      <c r="P4" s="661"/>
      <c r="Q4" s="661"/>
      <c r="R4" s="661"/>
      <c r="S4" s="661"/>
      <c r="T4" s="661"/>
      <c r="U4" s="661"/>
      <c r="V4" s="661"/>
      <c r="W4" s="661"/>
      <c r="X4" s="192"/>
      <c r="Y4" s="192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</row>
    <row r="5" spans="1:39" ht="18.75" thickBot="1" x14ac:dyDescent="0.25">
      <c r="B5" s="193"/>
      <c r="C5" s="194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</row>
    <row r="6" spans="1:39" ht="30" customHeight="1" thickBot="1" x14ac:dyDescent="0.25">
      <c r="A6" s="657" t="s">
        <v>640</v>
      </c>
      <c r="B6" s="654" t="s">
        <v>1157</v>
      </c>
      <c r="C6" s="194"/>
      <c r="D6" s="666" t="s">
        <v>494</v>
      </c>
      <c r="E6" s="666" t="s">
        <v>213</v>
      </c>
      <c r="F6" s="662" t="s">
        <v>513</v>
      </c>
      <c r="G6" s="666" t="s">
        <v>495</v>
      </c>
      <c r="H6" s="666" t="s">
        <v>496</v>
      </c>
      <c r="I6" s="666" t="s">
        <v>497</v>
      </c>
      <c r="J6" s="662" t="s">
        <v>514</v>
      </c>
      <c r="K6" s="666" t="s">
        <v>498</v>
      </c>
      <c r="L6" s="666" t="s">
        <v>499</v>
      </c>
      <c r="M6" s="666" t="s">
        <v>500</v>
      </c>
      <c r="N6" s="666"/>
      <c r="O6" s="666"/>
      <c r="P6" s="665" t="s">
        <v>511</v>
      </c>
      <c r="Q6" s="665"/>
      <c r="R6" s="665"/>
      <c r="S6" s="665"/>
      <c r="T6" s="665"/>
      <c r="U6" s="665"/>
      <c r="V6" s="665"/>
      <c r="W6" s="665"/>
      <c r="X6" s="196"/>
      <c r="Y6" s="688" t="s">
        <v>1047</v>
      </c>
      <c r="Z6" s="682" t="s">
        <v>2</v>
      </c>
      <c r="AA6" s="676" t="s">
        <v>4</v>
      </c>
      <c r="AB6" s="676" t="s">
        <v>1</v>
      </c>
      <c r="AC6" s="685" t="s">
        <v>6</v>
      </c>
      <c r="AD6" s="667" t="s">
        <v>5</v>
      </c>
      <c r="AE6" s="676" t="s">
        <v>3</v>
      </c>
      <c r="AF6" s="679" t="s">
        <v>84</v>
      </c>
      <c r="AG6" s="670" t="s">
        <v>85</v>
      </c>
      <c r="AH6" s="670" t="s">
        <v>323</v>
      </c>
      <c r="AI6" s="670" t="s">
        <v>322</v>
      </c>
      <c r="AJ6" s="670" t="s">
        <v>321</v>
      </c>
      <c r="AK6" s="673" t="s">
        <v>325</v>
      </c>
    </row>
    <row r="7" spans="1:39" ht="25.5" customHeight="1" thickBot="1" x14ac:dyDescent="0.25">
      <c r="A7" s="658"/>
      <c r="B7" s="655"/>
      <c r="C7" s="194"/>
      <c r="D7" s="666"/>
      <c r="E7" s="666"/>
      <c r="F7" s="663"/>
      <c r="G7" s="666"/>
      <c r="H7" s="666"/>
      <c r="I7" s="666"/>
      <c r="J7" s="663"/>
      <c r="K7" s="666"/>
      <c r="L7" s="666"/>
      <c r="M7" s="666" t="s">
        <v>322</v>
      </c>
      <c r="N7" s="666" t="s">
        <v>321</v>
      </c>
      <c r="O7" s="666" t="s">
        <v>501</v>
      </c>
      <c r="P7" s="665" t="s">
        <v>502</v>
      </c>
      <c r="Q7" s="665" t="s">
        <v>503</v>
      </c>
      <c r="R7" s="665" t="s">
        <v>509</v>
      </c>
      <c r="S7" s="665"/>
      <c r="T7" s="665" t="s">
        <v>505</v>
      </c>
      <c r="U7" s="665"/>
      <c r="V7" s="665" t="s">
        <v>776</v>
      </c>
      <c r="W7" s="665" t="s">
        <v>510</v>
      </c>
      <c r="X7" s="196"/>
      <c r="Y7" s="688"/>
      <c r="Z7" s="683"/>
      <c r="AA7" s="677"/>
      <c r="AB7" s="677"/>
      <c r="AC7" s="686"/>
      <c r="AD7" s="668"/>
      <c r="AE7" s="677"/>
      <c r="AF7" s="680"/>
      <c r="AG7" s="671"/>
      <c r="AH7" s="671"/>
      <c r="AI7" s="671"/>
      <c r="AJ7" s="671"/>
      <c r="AK7" s="674"/>
    </row>
    <row r="8" spans="1:39" ht="35.25" customHeight="1" thickBot="1" x14ac:dyDescent="0.25">
      <c r="A8" s="659"/>
      <c r="B8" s="656"/>
      <c r="C8" s="194"/>
      <c r="D8" s="666"/>
      <c r="E8" s="666"/>
      <c r="F8" s="664"/>
      <c r="G8" s="666"/>
      <c r="H8" s="666"/>
      <c r="I8" s="666"/>
      <c r="J8" s="664"/>
      <c r="K8" s="666"/>
      <c r="L8" s="666"/>
      <c r="M8" s="666"/>
      <c r="N8" s="666"/>
      <c r="O8" s="666"/>
      <c r="P8" s="665"/>
      <c r="Q8" s="665"/>
      <c r="R8" s="197" t="s">
        <v>504</v>
      </c>
      <c r="S8" s="197" t="s">
        <v>505</v>
      </c>
      <c r="T8" s="197" t="s">
        <v>506</v>
      </c>
      <c r="U8" s="197" t="s">
        <v>507</v>
      </c>
      <c r="V8" s="665"/>
      <c r="W8" s="665"/>
      <c r="X8" s="196"/>
      <c r="Y8" s="688"/>
      <c r="Z8" s="684"/>
      <c r="AA8" s="678"/>
      <c r="AB8" s="678"/>
      <c r="AC8" s="687"/>
      <c r="AD8" s="669"/>
      <c r="AE8" s="678"/>
      <c r="AF8" s="681"/>
      <c r="AG8" s="672"/>
      <c r="AH8" s="672"/>
      <c r="AI8" s="672"/>
      <c r="AJ8" s="672"/>
      <c r="AK8" s="675"/>
    </row>
    <row r="9" spans="1:39" ht="21" thickBot="1" x14ac:dyDescent="0.25">
      <c r="A9" s="103"/>
      <c r="B9" s="193"/>
      <c r="C9" s="194"/>
      <c r="D9" s="60" t="s">
        <v>87</v>
      </c>
      <c r="E9" s="47"/>
      <c r="F9" s="47"/>
      <c r="G9" s="47"/>
      <c r="H9" s="103"/>
      <c r="I9" s="103"/>
      <c r="J9" s="103"/>
      <c r="K9" s="103"/>
      <c r="L9" s="103"/>
      <c r="M9" s="103"/>
      <c r="N9" s="103"/>
      <c r="O9" s="103"/>
      <c r="P9" s="43"/>
      <c r="Q9" s="43"/>
      <c r="R9" s="43"/>
      <c r="S9" s="43"/>
      <c r="T9" s="43"/>
      <c r="U9" s="43"/>
      <c r="V9" s="43"/>
      <c r="W9" s="61"/>
      <c r="X9" s="196"/>
      <c r="Y9" s="196"/>
      <c r="Z9" s="5"/>
      <c r="AA9" s="100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101"/>
      <c r="AM9" s="99"/>
    </row>
    <row r="10" spans="1:39" s="205" customFormat="1" ht="24" thickBot="1" x14ac:dyDescent="0.4">
      <c r="A10" s="198"/>
      <c r="B10" s="193"/>
      <c r="C10" s="194"/>
      <c r="D10" s="199" t="s">
        <v>559</v>
      </c>
      <c r="E10" s="200"/>
      <c r="F10" s="200"/>
      <c r="G10" s="200"/>
      <c r="H10" s="198"/>
      <c r="I10" s="198"/>
      <c r="J10" s="198"/>
      <c r="K10" s="198"/>
      <c r="L10" s="198"/>
      <c r="M10" s="198"/>
      <c r="N10" s="198"/>
      <c r="O10" s="198"/>
      <c r="P10" s="201"/>
      <c r="Q10" s="201"/>
      <c r="R10" s="201"/>
      <c r="S10" s="201"/>
      <c r="T10" s="201"/>
      <c r="U10" s="201"/>
      <c r="V10" s="201"/>
      <c r="W10" s="202"/>
      <c r="X10" s="196"/>
      <c r="Y10" s="196"/>
      <c r="Z10" s="200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4"/>
      <c r="AL10" s="203"/>
      <c r="AM10" s="204"/>
    </row>
    <row r="11" spans="1:39" ht="15.75" customHeight="1" x14ac:dyDescent="0.2">
      <c r="A11" s="206"/>
      <c r="B11" s="193"/>
      <c r="C11" s="194"/>
      <c r="D11" s="207"/>
      <c r="E11" s="208"/>
      <c r="F11" s="208"/>
      <c r="G11" s="208"/>
      <c r="H11" s="207"/>
      <c r="I11" s="207"/>
      <c r="J11" s="207"/>
      <c r="K11" s="207"/>
      <c r="L11" s="207"/>
      <c r="M11" s="207"/>
      <c r="N11" s="207"/>
      <c r="O11" s="207"/>
      <c r="P11" s="209"/>
      <c r="Q11" s="209"/>
      <c r="R11" s="209"/>
      <c r="S11" s="209"/>
      <c r="T11" s="209"/>
      <c r="U11" s="209"/>
      <c r="V11" s="209"/>
      <c r="W11" s="209"/>
      <c r="X11" s="196"/>
      <c r="Y11" s="196"/>
      <c r="Z11" s="210"/>
      <c r="AA11" s="210"/>
      <c r="AB11" s="211"/>
      <c r="AC11" s="211"/>
      <c r="AD11" s="212"/>
      <c r="AE11" s="212"/>
      <c r="AF11" s="212"/>
      <c r="AG11" s="212"/>
      <c r="AH11" s="212"/>
      <c r="AI11" s="212"/>
      <c r="AJ11" s="212"/>
      <c r="AK11" s="213"/>
      <c r="AL11" s="214"/>
      <c r="AM11" s="214"/>
    </row>
    <row r="12" spans="1:39" s="224" customFormat="1" ht="18.75" thickBot="1" x14ac:dyDescent="0.25">
      <c r="A12" s="215"/>
      <c r="B12" s="193"/>
      <c r="C12" s="194"/>
      <c r="D12" s="216" t="s">
        <v>425</v>
      </c>
      <c r="E12" s="217"/>
      <c r="F12" s="217"/>
      <c r="G12" s="218"/>
      <c r="H12" s="219"/>
      <c r="I12" s="219"/>
      <c r="J12" s="219"/>
      <c r="K12" s="219"/>
      <c r="L12" s="219"/>
      <c r="M12" s="219"/>
      <c r="N12" s="219"/>
      <c r="O12" s="219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220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2"/>
      <c r="AL12" s="223"/>
      <c r="AM12" s="223"/>
    </row>
    <row r="13" spans="1:39" ht="75" customHeight="1" x14ac:dyDescent="0.2">
      <c r="A13" s="225" t="s">
        <v>105</v>
      </c>
      <c r="B13" s="193"/>
      <c r="C13" s="194"/>
      <c r="D13" s="606" t="s">
        <v>778</v>
      </c>
      <c r="E13" s="226">
        <v>1</v>
      </c>
      <c r="F13" s="227" t="s">
        <v>947</v>
      </c>
      <c r="G13" s="228" t="s">
        <v>1550</v>
      </c>
      <c r="H13" s="229" t="s">
        <v>531</v>
      </c>
      <c r="I13" s="230" t="s">
        <v>539</v>
      </c>
      <c r="J13" s="229" t="s">
        <v>538</v>
      </c>
      <c r="K13" s="228" t="s">
        <v>537</v>
      </c>
      <c r="L13" s="229" t="s">
        <v>534</v>
      </c>
      <c r="M13" s="230">
        <v>1</v>
      </c>
      <c r="N13" s="229" t="s">
        <v>436</v>
      </c>
      <c r="O13" s="230">
        <v>70</v>
      </c>
      <c r="P13" s="231">
        <f>SUM(Q13:W13)</f>
        <v>210000</v>
      </c>
      <c r="Q13" s="232">
        <v>0</v>
      </c>
      <c r="R13" s="231">
        <v>0</v>
      </c>
      <c r="S13" s="232">
        <v>0</v>
      </c>
      <c r="T13" s="231">
        <v>210000</v>
      </c>
      <c r="U13" s="232">
        <v>0</v>
      </c>
      <c r="V13" s="231">
        <v>0</v>
      </c>
      <c r="W13" s="232">
        <v>0</v>
      </c>
      <c r="X13" s="196"/>
      <c r="Y13" s="196"/>
      <c r="Z13" s="233" t="s">
        <v>247</v>
      </c>
      <c r="AA13" s="234" t="s">
        <v>90</v>
      </c>
      <c r="AB13" s="235" t="s">
        <v>106</v>
      </c>
      <c r="AC13" s="235" t="s">
        <v>106</v>
      </c>
      <c r="AD13" s="236" t="s">
        <v>88</v>
      </c>
      <c r="AE13" s="235" t="s">
        <v>89</v>
      </c>
      <c r="AF13" s="237"/>
      <c r="AG13" s="238" t="s">
        <v>248</v>
      </c>
      <c r="AH13" s="239"/>
      <c r="AI13" s="240">
        <v>1</v>
      </c>
      <c r="AJ13" s="240" t="s">
        <v>436</v>
      </c>
      <c r="AK13" s="241">
        <v>200000</v>
      </c>
      <c r="AL13" s="242"/>
      <c r="AM13" s="243"/>
    </row>
    <row r="14" spans="1:39" ht="75" customHeight="1" x14ac:dyDescent="0.2">
      <c r="A14" s="225" t="s">
        <v>259</v>
      </c>
      <c r="B14" s="193"/>
      <c r="C14" s="194"/>
      <c r="D14" s="307" t="s">
        <v>779</v>
      </c>
      <c r="E14" s="244">
        <v>1</v>
      </c>
      <c r="F14" s="245" t="s">
        <v>701</v>
      </c>
      <c r="G14" s="246" t="s">
        <v>1549</v>
      </c>
      <c r="H14" s="247" t="s">
        <v>771</v>
      </c>
      <c r="I14" s="248" t="s">
        <v>539</v>
      </c>
      <c r="J14" s="247" t="s">
        <v>538</v>
      </c>
      <c r="K14" s="246" t="s">
        <v>542</v>
      </c>
      <c r="L14" s="245" t="s">
        <v>560</v>
      </c>
      <c r="M14" s="249" t="s">
        <v>1471</v>
      </c>
      <c r="N14" s="245" t="s">
        <v>1472</v>
      </c>
      <c r="O14" s="248">
        <v>71</v>
      </c>
      <c r="P14" s="250">
        <f>SUM(Q14:W14)</f>
        <v>350000</v>
      </c>
      <c r="Q14" s="251">
        <v>0</v>
      </c>
      <c r="R14" s="250">
        <v>0</v>
      </c>
      <c r="S14" s="251">
        <v>0</v>
      </c>
      <c r="T14" s="252">
        <v>350000</v>
      </c>
      <c r="U14" s="251">
        <v>0</v>
      </c>
      <c r="V14" s="250">
        <v>0</v>
      </c>
      <c r="W14" s="251">
        <v>0</v>
      </c>
      <c r="X14" s="196"/>
      <c r="Y14" s="196"/>
      <c r="Z14" s="233" t="s">
        <v>260</v>
      </c>
      <c r="AA14" s="234"/>
      <c r="AB14" s="235" t="s">
        <v>261</v>
      </c>
      <c r="AC14" s="235" t="s">
        <v>262</v>
      </c>
      <c r="AD14" s="236" t="s">
        <v>88</v>
      </c>
      <c r="AE14" s="235" t="s">
        <v>264</v>
      </c>
      <c r="AF14" s="237">
        <v>400</v>
      </c>
      <c r="AG14" s="238" t="s">
        <v>265</v>
      </c>
      <c r="AH14" s="239" t="s">
        <v>263</v>
      </c>
      <c r="AI14" s="240">
        <v>4</v>
      </c>
      <c r="AJ14" s="240" t="s">
        <v>223</v>
      </c>
      <c r="AK14" s="241">
        <v>800000</v>
      </c>
      <c r="AL14" s="242"/>
      <c r="AM14" s="243"/>
    </row>
    <row r="15" spans="1:39" ht="75" customHeight="1" x14ac:dyDescent="0.2">
      <c r="A15" s="253" t="s">
        <v>944</v>
      </c>
      <c r="B15" s="193"/>
      <c r="C15" s="194"/>
      <c r="D15" s="607" t="s">
        <v>777</v>
      </c>
      <c r="E15" s="244">
        <v>1</v>
      </c>
      <c r="F15" s="245" t="s">
        <v>948</v>
      </c>
      <c r="G15" s="246" t="s">
        <v>942</v>
      </c>
      <c r="H15" s="247" t="s">
        <v>531</v>
      </c>
      <c r="I15" s="248" t="s">
        <v>539</v>
      </c>
      <c r="J15" s="247" t="s">
        <v>538</v>
      </c>
      <c r="K15" s="246" t="s">
        <v>549</v>
      </c>
      <c r="L15" s="245" t="s">
        <v>560</v>
      </c>
      <c r="M15" s="248">
        <v>5000</v>
      </c>
      <c r="N15" s="247" t="s">
        <v>437</v>
      </c>
      <c r="O15" s="248">
        <v>300</v>
      </c>
      <c r="P15" s="250">
        <f>SUM(Q15:W15)</f>
        <v>25000</v>
      </c>
      <c r="Q15" s="251">
        <v>0</v>
      </c>
      <c r="R15" s="250">
        <v>0</v>
      </c>
      <c r="S15" s="251">
        <v>0</v>
      </c>
      <c r="T15" s="252">
        <v>25000</v>
      </c>
      <c r="U15" s="251">
        <v>0</v>
      </c>
      <c r="V15" s="250">
        <v>0</v>
      </c>
      <c r="W15" s="251">
        <v>0</v>
      </c>
      <c r="X15" s="196"/>
      <c r="Y15" s="196"/>
      <c r="Z15" s="254" t="s">
        <v>943</v>
      </c>
      <c r="AA15" s="234"/>
      <c r="AB15" s="235"/>
      <c r="AC15" s="235"/>
      <c r="AD15" s="236"/>
      <c r="AE15" s="235"/>
      <c r="AF15" s="237"/>
      <c r="AG15" s="238"/>
      <c r="AH15" s="239"/>
      <c r="AI15" s="240"/>
      <c r="AJ15" s="240"/>
      <c r="AK15" s="241"/>
      <c r="AL15" s="242"/>
      <c r="AM15" s="243"/>
    </row>
    <row r="16" spans="1:39" ht="75" customHeight="1" x14ac:dyDescent="0.2">
      <c r="A16" s="253" t="s">
        <v>944</v>
      </c>
      <c r="B16" s="255">
        <v>74548</v>
      </c>
      <c r="C16" s="194"/>
      <c r="D16" s="607" t="s">
        <v>784</v>
      </c>
      <c r="E16" s="244">
        <v>1</v>
      </c>
      <c r="F16" s="245" t="s">
        <v>949</v>
      </c>
      <c r="G16" s="246" t="s">
        <v>1548</v>
      </c>
      <c r="H16" s="247" t="s">
        <v>531</v>
      </c>
      <c r="I16" s="248" t="s">
        <v>539</v>
      </c>
      <c r="J16" s="247" t="s">
        <v>538</v>
      </c>
      <c r="K16" s="246" t="s">
        <v>549</v>
      </c>
      <c r="L16" s="245" t="s">
        <v>560</v>
      </c>
      <c r="M16" s="248">
        <v>7000</v>
      </c>
      <c r="N16" s="247" t="s">
        <v>437</v>
      </c>
      <c r="O16" s="248">
        <v>500</v>
      </c>
      <c r="P16" s="250">
        <v>245000</v>
      </c>
      <c r="Q16" s="251">
        <v>0</v>
      </c>
      <c r="R16" s="250">
        <v>0</v>
      </c>
      <c r="S16" s="251">
        <v>0</v>
      </c>
      <c r="T16" s="252">
        <v>245000</v>
      </c>
      <c r="U16" s="251">
        <v>0</v>
      </c>
      <c r="V16" s="250">
        <v>0</v>
      </c>
      <c r="W16" s="251">
        <v>0</v>
      </c>
      <c r="X16" s="196"/>
      <c r="Y16" s="196"/>
      <c r="Z16" s="254" t="s">
        <v>943</v>
      </c>
      <c r="AA16" s="234"/>
      <c r="AB16" s="235"/>
      <c r="AC16" s="235"/>
      <c r="AD16" s="236"/>
      <c r="AE16" s="235"/>
      <c r="AF16" s="237"/>
      <c r="AG16" s="238"/>
      <c r="AH16" s="239"/>
      <c r="AI16" s="240"/>
      <c r="AJ16" s="240"/>
      <c r="AK16" s="241"/>
      <c r="AL16" s="242"/>
      <c r="AM16" s="243"/>
    </row>
    <row r="17" spans="1:39" ht="75" customHeight="1" thickBot="1" x14ac:dyDescent="0.25">
      <c r="A17" s="253"/>
      <c r="B17" s="193"/>
      <c r="C17" s="194"/>
      <c r="D17" s="608" t="s">
        <v>785</v>
      </c>
      <c r="E17" s="256">
        <v>1</v>
      </c>
      <c r="F17" s="257" t="s">
        <v>1116</v>
      </c>
      <c r="G17" s="258" t="s">
        <v>1115</v>
      </c>
      <c r="H17" s="259" t="s">
        <v>706</v>
      </c>
      <c r="I17" s="260" t="s">
        <v>539</v>
      </c>
      <c r="J17" s="261" t="s">
        <v>538</v>
      </c>
      <c r="K17" s="262" t="s">
        <v>537</v>
      </c>
      <c r="L17" s="263" t="s">
        <v>534</v>
      </c>
      <c r="M17" s="260">
        <v>1</v>
      </c>
      <c r="N17" s="261" t="s">
        <v>436</v>
      </c>
      <c r="O17" s="264">
        <v>70</v>
      </c>
      <c r="P17" s="265">
        <v>210000</v>
      </c>
      <c r="Q17" s="266">
        <v>0</v>
      </c>
      <c r="R17" s="267">
        <v>0</v>
      </c>
      <c r="S17" s="266">
        <v>0</v>
      </c>
      <c r="T17" s="267">
        <v>210000</v>
      </c>
      <c r="U17" s="266">
        <v>0</v>
      </c>
      <c r="V17" s="267">
        <v>0</v>
      </c>
      <c r="W17" s="266">
        <v>0</v>
      </c>
      <c r="X17" s="196"/>
      <c r="Y17" s="196"/>
      <c r="Z17" s="254"/>
      <c r="AA17" s="234"/>
      <c r="AB17" s="235"/>
      <c r="AC17" s="235"/>
      <c r="AD17" s="236"/>
      <c r="AE17" s="235"/>
      <c r="AF17" s="237"/>
      <c r="AG17" s="238"/>
      <c r="AH17" s="239"/>
      <c r="AI17" s="240"/>
      <c r="AJ17" s="240"/>
      <c r="AK17" s="268"/>
      <c r="AL17" s="242"/>
      <c r="AM17" s="243"/>
    </row>
    <row r="18" spans="1:39" ht="15.75" customHeight="1" x14ac:dyDescent="0.2">
      <c r="A18" s="269"/>
      <c r="B18" s="193"/>
      <c r="C18" s="194"/>
      <c r="D18" s="270"/>
      <c r="E18" s="271"/>
      <c r="F18" s="271"/>
      <c r="G18" s="271"/>
      <c r="H18" s="270"/>
      <c r="I18" s="270"/>
      <c r="J18" s="270"/>
      <c r="K18" s="270"/>
      <c r="L18" s="270"/>
      <c r="M18" s="207"/>
      <c r="N18" s="207"/>
      <c r="O18" s="207"/>
      <c r="P18" s="209"/>
      <c r="Q18" s="209"/>
      <c r="R18" s="209"/>
      <c r="S18" s="209"/>
      <c r="T18" s="277"/>
      <c r="U18" s="209"/>
      <c r="V18" s="209"/>
      <c r="W18" s="209"/>
      <c r="X18" s="196"/>
      <c r="Y18" s="196"/>
      <c r="Z18" s="210"/>
      <c r="AA18" s="210"/>
      <c r="AB18" s="211"/>
      <c r="AC18" s="211"/>
      <c r="AD18" s="212"/>
      <c r="AE18" s="212"/>
      <c r="AF18" s="212"/>
      <c r="AG18" s="212"/>
      <c r="AH18" s="212"/>
      <c r="AI18" s="212"/>
      <c r="AJ18" s="212"/>
      <c r="AK18" s="213"/>
      <c r="AL18" s="214"/>
      <c r="AM18" s="214"/>
    </row>
    <row r="19" spans="1:39" s="224" customFormat="1" ht="18.75" thickBot="1" x14ac:dyDescent="0.25">
      <c r="A19" s="272"/>
      <c r="B19" s="193"/>
      <c r="C19" s="194"/>
      <c r="D19" s="216" t="s">
        <v>426</v>
      </c>
      <c r="E19" s="217"/>
      <c r="F19" s="217"/>
      <c r="G19" s="217"/>
      <c r="H19" s="216"/>
      <c r="I19" s="216"/>
      <c r="J19" s="216"/>
      <c r="K19" s="216"/>
      <c r="L19" s="216"/>
      <c r="M19" s="219"/>
      <c r="N19" s="219"/>
      <c r="O19" s="219"/>
      <c r="P19" s="196"/>
      <c r="Q19" s="196"/>
      <c r="R19" s="196"/>
      <c r="S19" s="196"/>
      <c r="T19" s="278"/>
      <c r="U19" s="196"/>
      <c r="V19" s="196"/>
      <c r="W19" s="196"/>
      <c r="X19" s="196"/>
      <c r="Y19" s="196"/>
      <c r="Z19" s="220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2"/>
      <c r="AL19" s="223"/>
      <c r="AM19" s="223"/>
    </row>
    <row r="20" spans="1:39" ht="75" customHeight="1" x14ac:dyDescent="0.2">
      <c r="A20" s="225" t="s">
        <v>278</v>
      </c>
      <c r="B20" s="193"/>
      <c r="C20" s="194"/>
      <c r="D20" s="606" t="s">
        <v>780</v>
      </c>
      <c r="E20" s="226">
        <v>1</v>
      </c>
      <c r="F20" s="227" t="s">
        <v>703</v>
      </c>
      <c r="G20" s="228" t="s">
        <v>1547</v>
      </c>
      <c r="H20" s="229" t="s">
        <v>531</v>
      </c>
      <c r="I20" s="230" t="s">
        <v>539</v>
      </c>
      <c r="J20" s="229" t="s">
        <v>538</v>
      </c>
      <c r="K20" s="228" t="s">
        <v>537</v>
      </c>
      <c r="L20" s="229" t="s">
        <v>534</v>
      </c>
      <c r="M20" s="230">
        <v>1</v>
      </c>
      <c r="N20" s="229" t="s">
        <v>436</v>
      </c>
      <c r="O20" s="230">
        <v>60</v>
      </c>
      <c r="P20" s="231">
        <f>SUM(Q20:W20)</f>
        <v>210000</v>
      </c>
      <c r="Q20" s="232">
        <v>0</v>
      </c>
      <c r="R20" s="231">
        <v>0</v>
      </c>
      <c r="S20" s="232">
        <v>0</v>
      </c>
      <c r="T20" s="231">
        <v>210000</v>
      </c>
      <c r="U20" s="232">
        <v>0</v>
      </c>
      <c r="V20" s="231">
        <v>0</v>
      </c>
      <c r="W20" s="232">
        <v>0</v>
      </c>
      <c r="X20" s="196"/>
      <c r="Y20" s="196"/>
      <c r="Z20" s="233" t="s">
        <v>279</v>
      </c>
      <c r="AA20" s="234"/>
      <c r="AB20" s="235" t="s">
        <v>280</v>
      </c>
      <c r="AC20" s="235" t="s">
        <v>277</v>
      </c>
      <c r="AD20" s="235" t="s">
        <v>51</v>
      </c>
      <c r="AE20" s="235" t="s">
        <v>267</v>
      </c>
      <c r="AF20" s="237"/>
      <c r="AG20" s="273" t="s">
        <v>243</v>
      </c>
      <c r="AH20" s="237"/>
      <c r="AI20" s="237">
        <v>1</v>
      </c>
      <c r="AJ20" s="237" t="s">
        <v>436</v>
      </c>
      <c r="AK20" s="274">
        <v>200000</v>
      </c>
      <c r="AL20" s="275"/>
      <c r="AM20" s="237"/>
    </row>
    <row r="21" spans="1:39" ht="75" customHeight="1" x14ac:dyDescent="0.2">
      <c r="A21" s="225" t="s">
        <v>478</v>
      </c>
      <c r="B21" s="193"/>
      <c r="C21" s="194"/>
      <c r="D21" s="307" t="s">
        <v>781</v>
      </c>
      <c r="E21" s="244">
        <v>1</v>
      </c>
      <c r="F21" s="245" t="s">
        <v>704</v>
      </c>
      <c r="G21" s="246" t="s">
        <v>1545</v>
      </c>
      <c r="H21" s="247" t="s">
        <v>531</v>
      </c>
      <c r="I21" s="248" t="s">
        <v>539</v>
      </c>
      <c r="J21" s="247" t="s">
        <v>538</v>
      </c>
      <c r="K21" s="246" t="s">
        <v>537</v>
      </c>
      <c r="L21" s="247" t="s">
        <v>534</v>
      </c>
      <c r="M21" s="248">
        <v>1</v>
      </c>
      <c r="N21" s="247" t="s">
        <v>436</v>
      </c>
      <c r="O21" s="248">
        <v>50</v>
      </c>
      <c r="P21" s="250">
        <f>SUM(Q21:W21)</f>
        <v>210000</v>
      </c>
      <c r="Q21" s="251">
        <v>0</v>
      </c>
      <c r="R21" s="250">
        <v>0</v>
      </c>
      <c r="S21" s="251">
        <v>0</v>
      </c>
      <c r="T21" s="250">
        <v>210000</v>
      </c>
      <c r="U21" s="251">
        <v>0</v>
      </c>
      <c r="V21" s="250">
        <v>0</v>
      </c>
      <c r="W21" s="251">
        <v>0</v>
      </c>
      <c r="X21" s="196"/>
      <c r="Y21" s="196"/>
      <c r="Z21" s="233" t="s">
        <v>479</v>
      </c>
      <c r="AA21" s="234" t="s">
        <v>480</v>
      </c>
      <c r="AB21" s="235"/>
      <c r="AC21" s="235" t="s">
        <v>482</v>
      </c>
      <c r="AD21" s="236" t="s">
        <v>51</v>
      </c>
      <c r="AE21" s="235" t="s">
        <v>481</v>
      </c>
      <c r="AF21" s="237"/>
      <c r="AG21" s="238"/>
      <c r="AH21" s="239" t="s">
        <v>451</v>
      </c>
      <c r="AI21" s="240"/>
      <c r="AJ21" s="240"/>
      <c r="AK21" s="241"/>
      <c r="AL21" s="242"/>
      <c r="AM21" s="243"/>
    </row>
    <row r="22" spans="1:39" ht="75" customHeight="1" x14ac:dyDescent="0.2">
      <c r="A22" s="225"/>
      <c r="B22" s="193"/>
      <c r="C22" s="194"/>
      <c r="D22" s="607" t="s">
        <v>787</v>
      </c>
      <c r="E22" s="244">
        <v>1</v>
      </c>
      <c r="F22" s="245" t="s">
        <v>704</v>
      </c>
      <c r="G22" s="246" t="s">
        <v>1545</v>
      </c>
      <c r="H22" s="247" t="s">
        <v>531</v>
      </c>
      <c r="I22" s="248" t="s">
        <v>539</v>
      </c>
      <c r="J22" s="247" t="s">
        <v>538</v>
      </c>
      <c r="K22" s="246" t="s">
        <v>966</v>
      </c>
      <c r="L22" s="245" t="s">
        <v>560</v>
      </c>
      <c r="M22" s="248">
        <v>300</v>
      </c>
      <c r="N22" s="247" t="s">
        <v>437</v>
      </c>
      <c r="O22" s="248">
        <v>200</v>
      </c>
      <c r="P22" s="250">
        <f>SUM(Q22:W22)</f>
        <v>160000</v>
      </c>
      <c r="Q22" s="251">
        <v>0</v>
      </c>
      <c r="R22" s="250">
        <v>0</v>
      </c>
      <c r="S22" s="251">
        <v>0</v>
      </c>
      <c r="T22" s="252">
        <v>160000</v>
      </c>
      <c r="U22" s="251">
        <v>0</v>
      </c>
      <c r="V22" s="250">
        <v>0</v>
      </c>
      <c r="W22" s="251">
        <v>0</v>
      </c>
      <c r="X22" s="196"/>
      <c r="Y22" s="196"/>
      <c r="Z22" s="233"/>
      <c r="AA22" s="234"/>
      <c r="AB22" s="235"/>
      <c r="AC22" s="235"/>
      <c r="AD22" s="236"/>
      <c r="AE22" s="235"/>
      <c r="AF22" s="237"/>
      <c r="AG22" s="238"/>
      <c r="AH22" s="239"/>
      <c r="AI22" s="240"/>
      <c r="AJ22" s="240"/>
      <c r="AK22" s="241"/>
      <c r="AL22" s="242"/>
      <c r="AM22" s="243"/>
    </row>
    <row r="23" spans="1:39" ht="75" customHeight="1" x14ac:dyDescent="0.2">
      <c r="A23" s="225" t="s">
        <v>478</v>
      </c>
      <c r="B23" s="193"/>
      <c r="C23" s="194"/>
      <c r="D23" s="607" t="s">
        <v>791</v>
      </c>
      <c r="E23" s="244">
        <v>1</v>
      </c>
      <c r="F23" s="689" t="s">
        <v>1030</v>
      </c>
      <c r="G23" s="690" t="s">
        <v>967</v>
      </c>
      <c r="H23" s="691" t="s">
        <v>706</v>
      </c>
      <c r="I23" s="248" t="s">
        <v>539</v>
      </c>
      <c r="J23" s="247" t="s">
        <v>538</v>
      </c>
      <c r="K23" s="246" t="s">
        <v>537</v>
      </c>
      <c r="L23" s="247" t="s">
        <v>534</v>
      </c>
      <c r="M23" s="248">
        <v>1</v>
      </c>
      <c r="N23" s="247" t="s">
        <v>436</v>
      </c>
      <c r="O23" s="248">
        <v>50</v>
      </c>
      <c r="P23" s="250">
        <f>SUM(Q23:W23)</f>
        <v>210000</v>
      </c>
      <c r="Q23" s="251">
        <v>0</v>
      </c>
      <c r="R23" s="250">
        <v>0</v>
      </c>
      <c r="S23" s="251">
        <v>0</v>
      </c>
      <c r="T23" s="252">
        <v>210000</v>
      </c>
      <c r="U23" s="251">
        <v>0</v>
      </c>
      <c r="V23" s="250">
        <v>0</v>
      </c>
      <c r="W23" s="251">
        <v>0</v>
      </c>
      <c r="X23" s="196"/>
      <c r="Y23" s="196"/>
      <c r="Z23" s="233" t="s">
        <v>479</v>
      </c>
      <c r="AA23" s="234" t="s">
        <v>480</v>
      </c>
      <c r="AB23" s="235"/>
      <c r="AC23" s="235" t="s">
        <v>482</v>
      </c>
      <c r="AD23" s="236" t="s">
        <v>51</v>
      </c>
      <c r="AE23" s="235" t="s">
        <v>481</v>
      </c>
      <c r="AF23" s="237"/>
      <c r="AG23" s="238"/>
      <c r="AH23" s="239" t="s">
        <v>451</v>
      </c>
      <c r="AI23" s="240"/>
      <c r="AJ23" s="240"/>
      <c r="AK23" s="241"/>
      <c r="AL23" s="242"/>
      <c r="AM23" s="243"/>
    </row>
    <row r="24" spans="1:39" ht="75" customHeight="1" thickBot="1" x14ac:dyDescent="0.25">
      <c r="A24" s="276" t="s">
        <v>540</v>
      </c>
      <c r="B24" s="193"/>
      <c r="C24" s="194"/>
      <c r="D24" s="306" t="s">
        <v>782</v>
      </c>
      <c r="E24" s="256">
        <v>1</v>
      </c>
      <c r="F24" s="257" t="s">
        <v>705</v>
      </c>
      <c r="G24" s="258" t="s">
        <v>1546</v>
      </c>
      <c r="H24" s="259" t="s">
        <v>531</v>
      </c>
      <c r="I24" s="260" t="s">
        <v>539</v>
      </c>
      <c r="J24" s="261" t="s">
        <v>538</v>
      </c>
      <c r="K24" s="262" t="s">
        <v>537</v>
      </c>
      <c r="L24" s="261" t="s">
        <v>534</v>
      </c>
      <c r="M24" s="260">
        <v>1</v>
      </c>
      <c r="N24" s="261" t="s">
        <v>436</v>
      </c>
      <c r="O24" s="264">
        <v>60</v>
      </c>
      <c r="P24" s="265">
        <f>SUM(Q24:W24)</f>
        <v>210000</v>
      </c>
      <c r="Q24" s="266">
        <v>0</v>
      </c>
      <c r="R24" s="267">
        <v>0</v>
      </c>
      <c r="S24" s="266">
        <v>0</v>
      </c>
      <c r="T24" s="267">
        <v>210000</v>
      </c>
      <c r="U24" s="266">
        <v>0</v>
      </c>
      <c r="V24" s="267">
        <v>0</v>
      </c>
      <c r="W24" s="266">
        <v>0</v>
      </c>
      <c r="X24" s="196"/>
      <c r="Y24" s="196"/>
      <c r="Z24" s="233"/>
      <c r="AA24" s="234"/>
      <c r="AB24" s="235"/>
      <c r="AC24" s="235"/>
      <c r="AD24" s="236"/>
      <c r="AE24" s="235"/>
      <c r="AF24" s="237"/>
      <c r="AG24" s="238"/>
      <c r="AH24" s="239"/>
      <c r="AI24" s="240"/>
      <c r="AJ24" s="240"/>
      <c r="AK24" s="268"/>
      <c r="AL24" s="242"/>
      <c r="AM24" s="243"/>
    </row>
    <row r="25" spans="1:39" ht="15.75" customHeight="1" x14ac:dyDescent="0.2">
      <c r="A25" s="269"/>
      <c r="B25" s="193"/>
      <c r="C25" s="194"/>
      <c r="D25" s="270"/>
      <c r="E25" s="271"/>
      <c r="F25" s="271"/>
      <c r="G25" s="271"/>
      <c r="H25" s="270"/>
      <c r="I25" s="270"/>
      <c r="J25" s="270"/>
      <c r="K25" s="270"/>
      <c r="L25" s="270"/>
      <c r="M25" s="270"/>
      <c r="N25" s="270"/>
      <c r="O25" s="270"/>
      <c r="P25" s="277"/>
      <c r="Q25" s="277"/>
      <c r="R25" s="277"/>
      <c r="S25" s="277"/>
      <c r="T25" s="277"/>
      <c r="U25" s="277"/>
      <c r="V25" s="277"/>
      <c r="W25" s="277"/>
      <c r="X25" s="196"/>
      <c r="Y25" s="196"/>
      <c r="Z25" s="210"/>
      <c r="AA25" s="210"/>
      <c r="AB25" s="211"/>
      <c r="AC25" s="211"/>
      <c r="AD25" s="212"/>
      <c r="AE25" s="212"/>
      <c r="AF25" s="212"/>
      <c r="AG25" s="212"/>
      <c r="AH25" s="212"/>
      <c r="AI25" s="212"/>
      <c r="AJ25" s="212"/>
      <c r="AK25" s="213"/>
      <c r="AL25" s="214"/>
      <c r="AM25" s="214"/>
    </row>
    <row r="26" spans="1:39" s="224" customFormat="1" ht="18.75" thickBot="1" x14ac:dyDescent="0.25">
      <c r="A26" s="272"/>
      <c r="B26" s="193"/>
      <c r="C26" s="194"/>
      <c r="D26" s="216" t="s">
        <v>7</v>
      </c>
      <c r="E26" s="217"/>
      <c r="F26" s="217"/>
      <c r="G26" s="217"/>
      <c r="H26" s="216"/>
      <c r="I26" s="216"/>
      <c r="J26" s="216"/>
      <c r="K26" s="216"/>
      <c r="L26" s="216"/>
      <c r="M26" s="216"/>
      <c r="N26" s="216"/>
      <c r="O26" s="216"/>
      <c r="P26" s="278"/>
      <c r="Q26" s="278"/>
      <c r="R26" s="278"/>
      <c r="S26" s="278"/>
      <c r="T26" s="278"/>
      <c r="U26" s="278"/>
      <c r="V26" s="278"/>
      <c r="W26" s="278"/>
      <c r="X26" s="196"/>
      <c r="Y26" s="196"/>
      <c r="Z26" s="220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2"/>
      <c r="AL26" s="223"/>
      <c r="AM26" s="223"/>
    </row>
    <row r="27" spans="1:39" ht="75" customHeight="1" x14ac:dyDescent="0.2">
      <c r="A27" s="225" t="s">
        <v>107</v>
      </c>
      <c r="B27" s="193"/>
      <c r="C27" s="194"/>
      <c r="D27" s="606" t="s">
        <v>783</v>
      </c>
      <c r="E27" s="226">
        <v>1</v>
      </c>
      <c r="F27" s="227" t="s">
        <v>707</v>
      </c>
      <c r="G27" s="228" t="s">
        <v>543</v>
      </c>
      <c r="H27" s="229" t="s">
        <v>706</v>
      </c>
      <c r="I27" s="230" t="s">
        <v>539</v>
      </c>
      <c r="J27" s="229" t="s">
        <v>538</v>
      </c>
      <c r="K27" s="228" t="s">
        <v>537</v>
      </c>
      <c r="L27" s="229" t="s">
        <v>534</v>
      </c>
      <c r="M27" s="230">
        <v>1</v>
      </c>
      <c r="N27" s="229" t="s">
        <v>436</v>
      </c>
      <c r="O27" s="230">
        <v>60</v>
      </c>
      <c r="P27" s="231">
        <f>SUM(Q27:W27)</f>
        <v>210000</v>
      </c>
      <c r="Q27" s="232">
        <v>0</v>
      </c>
      <c r="R27" s="231">
        <v>0</v>
      </c>
      <c r="S27" s="232">
        <v>0</v>
      </c>
      <c r="T27" s="232">
        <v>210000</v>
      </c>
      <c r="U27" s="231">
        <v>0</v>
      </c>
      <c r="V27" s="232">
        <v>0</v>
      </c>
      <c r="W27" s="279">
        <v>0</v>
      </c>
      <c r="X27" s="196"/>
      <c r="Y27" s="196"/>
      <c r="Z27" s="233" t="s">
        <v>108</v>
      </c>
      <c r="AA27" s="234">
        <v>7151210723</v>
      </c>
      <c r="AB27" s="235" t="s">
        <v>109</v>
      </c>
      <c r="AC27" s="235" t="s">
        <v>110</v>
      </c>
      <c r="AD27" s="236" t="s">
        <v>111</v>
      </c>
      <c r="AE27" s="235" t="s">
        <v>112</v>
      </c>
      <c r="AF27" s="237">
        <v>100</v>
      </c>
      <c r="AG27" s="238" t="s">
        <v>249</v>
      </c>
      <c r="AH27" s="239"/>
      <c r="AI27" s="240">
        <v>1</v>
      </c>
      <c r="AJ27" s="240" t="s">
        <v>436</v>
      </c>
      <c r="AK27" s="268">
        <v>200000</v>
      </c>
      <c r="AL27" s="242"/>
      <c r="AM27" s="243"/>
    </row>
    <row r="28" spans="1:39" ht="75" customHeight="1" thickBot="1" x14ac:dyDescent="0.25">
      <c r="A28" s="225"/>
      <c r="B28" s="193"/>
      <c r="C28" s="194"/>
      <c r="D28" s="608" t="s">
        <v>1048</v>
      </c>
      <c r="E28" s="280">
        <v>1</v>
      </c>
      <c r="F28" s="263" t="s">
        <v>1037</v>
      </c>
      <c r="G28" s="258" t="s">
        <v>968</v>
      </c>
      <c r="H28" s="261" t="s">
        <v>706</v>
      </c>
      <c r="I28" s="260" t="s">
        <v>539</v>
      </c>
      <c r="J28" s="261" t="s">
        <v>538</v>
      </c>
      <c r="K28" s="262" t="s">
        <v>1103</v>
      </c>
      <c r="L28" s="263" t="s">
        <v>560</v>
      </c>
      <c r="M28" s="260">
        <v>1600</v>
      </c>
      <c r="N28" s="261" t="s">
        <v>437</v>
      </c>
      <c r="O28" s="260">
        <v>120</v>
      </c>
      <c r="P28" s="265">
        <f>SUM(Q28:W28)</f>
        <v>360000</v>
      </c>
      <c r="Q28" s="281">
        <v>0</v>
      </c>
      <c r="R28" s="265">
        <v>0</v>
      </c>
      <c r="S28" s="281">
        <v>0</v>
      </c>
      <c r="T28" s="266">
        <v>360000</v>
      </c>
      <c r="U28" s="265">
        <v>0</v>
      </c>
      <c r="V28" s="281">
        <v>0</v>
      </c>
      <c r="W28" s="282">
        <v>0</v>
      </c>
      <c r="X28" s="196"/>
      <c r="Y28" s="196"/>
      <c r="Z28" s="233"/>
      <c r="AA28" s="234"/>
      <c r="AB28" s="235"/>
      <c r="AC28" s="235"/>
      <c r="AD28" s="236"/>
      <c r="AE28" s="235"/>
      <c r="AF28" s="237"/>
      <c r="AG28" s="238"/>
      <c r="AH28" s="239"/>
      <c r="AI28" s="240"/>
      <c r="AJ28" s="240"/>
      <c r="AK28" s="241"/>
      <c r="AL28" s="242"/>
      <c r="AM28" s="243"/>
    </row>
    <row r="29" spans="1:39" ht="15.75" customHeight="1" x14ac:dyDescent="0.2">
      <c r="A29" s="269"/>
      <c r="B29" s="193"/>
      <c r="C29" s="194"/>
      <c r="D29" s="270"/>
      <c r="E29" s="271"/>
      <c r="F29" s="271"/>
      <c r="G29" s="271"/>
      <c r="H29" s="270"/>
      <c r="I29" s="270"/>
      <c r="J29" s="270"/>
      <c r="K29" s="270"/>
      <c r="L29" s="270"/>
      <c r="M29" s="270"/>
      <c r="N29" s="270"/>
      <c r="O29" s="270"/>
      <c r="P29" s="277"/>
      <c r="Q29" s="277"/>
      <c r="R29" s="277"/>
      <c r="S29" s="277"/>
      <c r="T29" s="277"/>
      <c r="U29" s="277"/>
      <c r="V29" s="277"/>
      <c r="W29" s="277"/>
      <c r="X29" s="196"/>
      <c r="Y29" s="196"/>
      <c r="Z29" s="210"/>
      <c r="AA29" s="210"/>
      <c r="AB29" s="211"/>
      <c r="AC29" s="211"/>
      <c r="AD29" s="212"/>
      <c r="AE29" s="212"/>
      <c r="AF29" s="212"/>
      <c r="AG29" s="212"/>
      <c r="AH29" s="212"/>
      <c r="AI29" s="212"/>
      <c r="AJ29" s="212"/>
      <c r="AK29" s="213"/>
      <c r="AL29" s="214"/>
      <c r="AM29" s="214"/>
    </row>
    <row r="30" spans="1:39" s="224" customFormat="1" ht="18.75" thickBot="1" x14ac:dyDescent="0.25">
      <c r="A30" s="272"/>
      <c r="B30" s="193"/>
      <c r="C30" s="194"/>
      <c r="D30" s="216" t="s">
        <v>52</v>
      </c>
      <c r="E30" s="217"/>
      <c r="F30" s="217"/>
      <c r="G30" s="217"/>
      <c r="H30" s="216"/>
      <c r="I30" s="216"/>
      <c r="J30" s="216"/>
      <c r="K30" s="216"/>
      <c r="L30" s="216"/>
      <c r="M30" s="216"/>
      <c r="N30" s="216"/>
      <c r="O30" s="216"/>
      <c r="P30" s="278"/>
      <c r="Q30" s="278"/>
      <c r="R30" s="278"/>
      <c r="S30" s="278"/>
      <c r="T30" s="278"/>
      <c r="U30" s="278"/>
      <c r="V30" s="278"/>
      <c r="W30" s="278"/>
      <c r="X30" s="196"/>
      <c r="Y30" s="196"/>
      <c r="Z30" s="220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2"/>
      <c r="AL30" s="223"/>
      <c r="AM30" s="223"/>
    </row>
    <row r="31" spans="1:39" ht="75" customHeight="1" x14ac:dyDescent="0.2">
      <c r="A31" s="225" t="s">
        <v>284</v>
      </c>
      <c r="B31" s="193"/>
      <c r="C31" s="194"/>
      <c r="D31" s="226" t="s">
        <v>786</v>
      </c>
      <c r="E31" s="227">
        <v>1</v>
      </c>
      <c r="F31" s="226" t="s">
        <v>709</v>
      </c>
      <c r="G31" s="283" t="s">
        <v>1731</v>
      </c>
      <c r="H31" s="230" t="s">
        <v>531</v>
      </c>
      <c r="I31" s="229" t="s">
        <v>539</v>
      </c>
      <c r="J31" s="230" t="s">
        <v>538</v>
      </c>
      <c r="K31" s="283" t="s">
        <v>537</v>
      </c>
      <c r="L31" s="230" t="s">
        <v>534</v>
      </c>
      <c r="M31" s="229">
        <v>1</v>
      </c>
      <c r="N31" s="230" t="s">
        <v>436</v>
      </c>
      <c r="O31" s="229">
        <v>50</v>
      </c>
      <c r="P31" s="232">
        <f>SUM(Q31:W31)</f>
        <v>210000</v>
      </c>
      <c r="Q31" s="231">
        <v>0</v>
      </c>
      <c r="R31" s="232">
        <v>0</v>
      </c>
      <c r="S31" s="231">
        <v>0</v>
      </c>
      <c r="T31" s="232">
        <v>210000</v>
      </c>
      <c r="U31" s="231">
        <v>0</v>
      </c>
      <c r="V31" s="232">
        <v>0</v>
      </c>
      <c r="W31" s="279">
        <v>0</v>
      </c>
      <c r="X31" s="196"/>
      <c r="Y31" s="196"/>
      <c r="Z31" s="233" t="s">
        <v>286</v>
      </c>
      <c r="AA31" s="234" t="s">
        <v>285</v>
      </c>
      <c r="AB31" s="235" t="s">
        <v>266</v>
      </c>
      <c r="AC31" s="235" t="s">
        <v>282</v>
      </c>
      <c r="AD31" s="236" t="s">
        <v>37</v>
      </c>
      <c r="AE31" s="235" t="s">
        <v>267</v>
      </c>
      <c r="AF31" s="237"/>
      <c r="AG31" s="238" t="s">
        <v>283</v>
      </c>
      <c r="AH31" s="239"/>
      <c r="AI31" s="240">
        <v>1</v>
      </c>
      <c r="AJ31" s="240" t="s">
        <v>436</v>
      </c>
      <c r="AK31" s="268">
        <v>200000</v>
      </c>
      <c r="AL31" s="242"/>
      <c r="AM31" s="243"/>
    </row>
    <row r="32" spans="1:39" ht="75" customHeight="1" x14ac:dyDescent="0.2">
      <c r="A32" s="225"/>
      <c r="B32" s="193"/>
      <c r="C32" s="194"/>
      <c r="D32" s="284" t="s">
        <v>1049</v>
      </c>
      <c r="E32" s="245">
        <v>1</v>
      </c>
      <c r="F32" s="244" t="s">
        <v>736</v>
      </c>
      <c r="G32" s="285" t="s">
        <v>1730</v>
      </c>
      <c r="H32" s="248" t="s">
        <v>531</v>
      </c>
      <c r="I32" s="247" t="s">
        <v>539</v>
      </c>
      <c r="J32" s="248" t="s">
        <v>538</v>
      </c>
      <c r="K32" s="285" t="s">
        <v>537</v>
      </c>
      <c r="L32" s="248" t="s">
        <v>534</v>
      </c>
      <c r="M32" s="247">
        <v>1</v>
      </c>
      <c r="N32" s="248" t="s">
        <v>436</v>
      </c>
      <c r="O32" s="247">
        <v>50</v>
      </c>
      <c r="P32" s="251">
        <f>SUM(Q32:W32)</f>
        <v>210000</v>
      </c>
      <c r="Q32" s="250">
        <v>0</v>
      </c>
      <c r="R32" s="251">
        <v>0</v>
      </c>
      <c r="S32" s="250">
        <v>0</v>
      </c>
      <c r="T32" s="251">
        <v>210000</v>
      </c>
      <c r="U32" s="250">
        <v>0</v>
      </c>
      <c r="V32" s="251">
        <v>0</v>
      </c>
      <c r="W32" s="286">
        <v>0</v>
      </c>
      <c r="X32" s="196"/>
      <c r="Y32" s="196"/>
      <c r="Z32" s="233" t="s">
        <v>969</v>
      </c>
      <c r="AA32" s="234"/>
      <c r="AB32" s="235"/>
      <c r="AC32" s="235"/>
      <c r="AD32" s="236"/>
      <c r="AE32" s="235"/>
      <c r="AF32" s="237"/>
      <c r="AG32" s="238"/>
      <c r="AH32" s="239"/>
      <c r="AI32" s="240"/>
      <c r="AJ32" s="240"/>
      <c r="AK32" s="241"/>
      <c r="AL32" s="242"/>
      <c r="AM32" s="243"/>
    </row>
    <row r="33" spans="1:39" ht="75" customHeight="1" thickBot="1" x14ac:dyDescent="0.25">
      <c r="A33" s="225"/>
      <c r="B33" s="193"/>
      <c r="C33" s="194"/>
      <c r="D33" s="287" t="s">
        <v>793</v>
      </c>
      <c r="E33" s="263">
        <v>1</v>
      </c>
      <c r="F33" s="280" t="s">
        <v>1033</v>
      </c>
      <c r="G33" s="288" t="s">
        <v>1551</v>
      </c>
      <c r="H33" s="260" t="s">
        <v>531</v>
      </c>
      <c r="I33" s="261" t="s">
        <v>539</v>
      </c>
      <c r="J33" s="260" t="s">
        <v>538</v>
      </c>
      <c r="K33" s="288" t="s">
        <v>537</v>
      </c>
      <c r="L33" s="260" t="s">
        <v>534</v>
      </c>
      <c r="M33" s="261">
        <v>1</v>
      </c>
      <c r="N33" s="260" t="s">
        <v>436</v>
      </c>
      <c r="O33" s="261">
        <v>50</v>
      </c>
      <c r="P33" s="281">
        <f>SUM(Q33:W33)</f>
        <v>210000</v>
      </c>
      <c r="Q33" s="265">
        <v>0</v>
      </c>
      <c r="R33" s="281">
        <v>0</v>
      </c>
      <c r="S33" s="265">
        <v>0</v>
      </c>
      <c r="T33" s="281">
        <v>210000</v>
      </c>
      <c r="U33" s="265">
        <v>0</v>
      </c>
      <c r="V33" s="281">
        <v>0</v>
      </c>
      <c r="W33" s="282">
        <v>0</v>
      </c>
      <c r="X33" s="196"/>
      <c r="Y33" s="196"/>
      <c r="Z33" s="233" t="s">
        <v>362</v>
      </c>
      <c r="AA33" s="234" t="s">
        <v>959</v>
      </c>
      <c r="AB33" s="235" t="s">
        <v>960</v>
      </c>
      <c r="AC33" s="235"/>
      <c r="AD33" s="236" t="s">
        <v>37</v>
      </c>
      <c r="AE33" s="235"/>
      <c r="AF33" s="237" t="s">
        <v>961</v>
      </c>
      <c r="AG33" s="238" t="s">
        <v>965</v>
      </c>
      <c r="AH33" s="239"/>
      <c r="AI33" s="240">
        <v>1</v>
      </c>
      <c r="AJ33" s="240"/>
      <c r="AK33" s="241">
        <v>210000</v>
      </c>
      <c r="AL33" s="242"/>
      <c r="AM33" s="243"/>
    </row>
    <row r="34" spans="1:39" s="224" customFormat="1" ht="15.95" customHeight="1" x14ac:dyDescent="0.2">
      <c r="A34" s="289"/>
      <c r="B34" s="290"/>
      <c r="C34" s="194"/>
      <c r="D34" s="291"/>
      <c r="E34" s="291"/>
      <c r="F34" s="291"/>
      <c r="G34" s="292"/>
      <c r="H34" s="293"/>
      <c r="I34" s="293"/>
      <c r="J34" s="293"/>
      <c r="K34" s="292"/>
      <c r="L34" s="293"/>
      <c r="M34" s="293"/>
      <c r="N34" s="293"/>
      <c r="O34" s="293"/>
      <c r="P34" s="294"/>
      <c r="Q34" s="294"/>
      <c r="R34" s="294"/>
      <c r="S34" s="294"/>
      <c r="T34" s="294"/>
      <c r="U34" s="294"/>
      <c r="V34" s="294"/>
      <c r="W34" s="294"/>
      <c r="X34" s="278"/>
      <c r="Y34" s="278"/>
      <c r="Z34" s="295"/>
      <c r="AA34" s="295"/>
      <c r="AB34" s="296"/>
      <c r="AC34" s="296"/>
      <c r="AD34" s="297"/>
      <c r="AE34" s="296"/>
      <c r="AF34" s="298"/>
      <c r="AG34" s="299"/>
      <c r="AH34" s="300"/>
      <c r="AI34" s="299"/>
      <c r="AJ34" s="299"/>
      <c r="AK34" s="301"/>
      <c r="AL34" s="300"/>
      <c r="AM34" s="300"/>
    </row>
    <row r="35" spans="1:39" s="224" customFormat="1" ht="18.75" thickBot="1" x14ac:dyDescent="0.25">
      <c r="A35" s="272"/>
      <c r="B35" s="193"/>
      <c r="C35" s="194"/>
      <c r="D35" s="216" t="s">
        <v>75</v>
      </c>
      <c r="E35" s="217"/>
      <c r="F35" s="217"/>
      <c r="G35" s="217"/>
      <c r="H35" s="216"/>
      <c r="I35" s="216"/>
      <c r="J35" s="216"/>
      <c r="K35" s="216"/>
      <c r="L35" s="216"/>
      <c r="M35" s="216"/>
      <c r="N35" s="216"/>
      <c r="O35" s="216"/>
      <c r="P35" s="278"/>
      <c r="Q35" s="278"/>
      <c r="R35" s="278"/>
      <c r="S35" s="278"/>
      <c r="T35" s="278"/>
      <c r="U35" s="278"/>
      <c r="V35" s="278"/>
      <c r="W35" s="278"/>
      <c r="X35" s="196"/>
      <c r="Y35" s="196"/>
      <c r="Z35" s="220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2"/>
      <c r="AL35" s="223"/>
      <c r="AM35" s="223"/>
    </row>
    <row r="36" spans="1:39" ht="75" customHeight="1" x14ac:dyDescent="0.2">
      <c r="A36" s="225" t="s">
        <v>233</v>
      </c>
      <c r="B36" s="193"/>
      <c r="C36" s="194"/>
      <c r="D36" s="226" t="s">
        <v>1050</v>
      </c>
      <c r="E36" s="226">
        <v>1</v>
      </c>
      <c r="F36" s="227" t="s">
        <v>1031</v>
      </c>
      <c r="G36" s="228" t="s">
        <v>995</v>
      </c>
      <c r="H36" s="229" t="s">
        <v>706</v>
      </c>
      <c r="I36" s="230" t="s">
        <v>539</v>
      </c>
      <c r="J36" s="229" t="s">
        <v>538</v>
      </c>
      <c r="K36" s="228" t="s">
        <v>537</v>
      </c>
      <c r="L36" s="227" t="s">
        <v>534</v>
      </c>
      <c r="M36" s="230">
        <v>1</v>
      </c>
      <c r="N36" s="229" t="s">
        <v>436</v>
      </c>
      <c r="O36" s="230">
        <v>300</v>
      </c>
      <c r="P36" s="231">
        <f>SUM(Q36:W36)</f>
        <v>210000</v>
      </c>
      <c r="Q36" s="232">
        <v>0</v>
      </c>
      <c r="R36" s="231">
        <v>0</v>
      </c>
      <c r="S36" s="232">
        <v>0</v>
      </c>
      <c r="T36" s="231">
        <v>210000</v>
      </c>
      <c r="U36" s="232">
        <v>0</v>
      </c>
      <c r="V36" s="231">
        <v>0</v>
      </c>
      <c r="W36" s="232">
        <v>0</v>
      </c>
      <c r="X36" s="196"/>
      <c r="Y36" s="196"/>
      <c r="Z36" s="233" t="s">
        <v>992</v>
      </c>
      <c r="AA36" s="234"/>
      <c r="AB36" s="235"/>
      <c r="AC36" s="235"/>
      <c r="AD36" s="236"/>
      <c r="AE36" s="235"/>
      <c r="AF36" s="237"/>
      <c r="AG36" s="238"/>
      <c r="AH36" s="239"/>
      <c r="AI36" s="240"/>
      <c r="AJ36" s="240"/>
      <c r="AK36" s="268"/>
      <c r="AL36" s="242"/>
      <c r="AM36" s="243"/>
    </row>
    <row r="37" spans="1:39" ht="75" customHeight="1" thickBot="1" x14ac:dyDescent="0.25">
      <c r="A37" s="225" t="s">
        <v>400</v>
      </c>
      <c r="B37" s="193"/>
      <c r="C37" s="194"/>
      <c r="D37" s="287" t="s">
        <v>796</v>
      </c>
      <c r="E37" s="280">
        <v>1</v>
      </c>
      <c r="F37" s="263" t="s">
        <v>1032</v>
      </c>
      <c r="G37" s="262" t="s">
        <v>993</v>
      </c>
      <c r="H37" s="261" t="s">
        <v>706</v>
      </c>
      <c r="I37" s="260" t="s">
        <v>539</v>
      </c>
      <c r="J37" s="261" t="s">
        <v>538</v>
      </c>
      <c r="K37" s="262" t="s">
        <v>994</v>
      </c>
      <c r="L37" s="263" t="s">
        <v>560</v>
      </c>
      <c r="M37" s="280" t="s">
        <v>1473</v>
      </c>
      <c r="N37" s="263" t="s">
        <v>1474</v>
      </c>
      <c r="O37" s="260">
        <v>200</v>
      </c>
      <c r="P37" s="265">
        <f>SUM(Q37:W37)</f>
        <v>350000</v>
      </c>
      <c r="Q37" s="281">
        <v>0</v>
      </c>
      <c r="R37" s="265">
        <v>0</v>
      </c>
      <c r="S37" s="281">
        <v>0</v>
      </c>
      <c r="T37" s="265">
        <v>350000</v>
      </c>
      <c r="U37" s="281">
        <v>0</v>
      </c>
      <c r="V37" s="265">
        <v>0</v>
      </c>
      <c r="W37" s="281">
        <v>0</v>
      </c>
      <c r="X37" s="196"/>
      <c r="Y37" s="196"/>
      <c r="Z37" s="233"/>
      <c r="AA37" s="234"/>
      <c r="AB37" s="235"/>
      <c r="AC37" s="235"/>
      <c r="AD37" s="236"/>
      <c r="AE37" s="235"/>
      <c r="AF37" s="237"/>
      <c r="AG37" s="238"/>
      <c r="AH37" s="239"/>
      <c r="AI37" s="240"/>
      <c r="AJ37" s="240"/>
      <c r="AK37" s="268"/>
      <c r="AL37" s="242"/>
      <c r="AM37" s="243"/>
    </row>
    <row r="38" spans="1:39" ht="15.75" customHeight="1" x14ac:dyDescent="0.2">
      <c r="A38" s="269"/>
      <c r="B38" s="193"/>
      <c r="C38" s="194"/>
      <c r="D38" s="270"/>
      <c r="E38" s="271"/>
      <c r="F38" s="271"/>
      <c r="G38" s="271"/>
      <c r="H38" s="270"/>
      <c r="I38" s="270"/>
      <c r="J38" s="270"/>
      <c r="K38" s="270"/>
      <c r="L38" s="270"/>
      <c r="M38" s="270"/>
      <c r="N38" s="270"/>
      <c r="O38" s="270"/>
      <c r="P38" s="277"/>
      <c r="Q38" s="277"/>
      <c r="R38" s="277"/>
      <c r="S38" s="277"/>
      <c r="T38" s="277"/>
      <c r="U38" s="277"/>
      <c r="V38" s="277"/>
      <c r="W38" s="277"/>
      <c r="X38" s="196"/>
      <c r="Y38" s="196"/>
      <c r="Z38" s="210"/>
      <c r="AA38" s="210"/>
      <c r="AB38" s="211"/>
      <c r="AC38" s="211"/>
      <c r="AD38" s="212"/>
      <c r="AE38" s="212"/>
      <c r="AF38" s="212"/>
      <c r="AG38" s="212"/>
      <c r="AH38" s="212"/>
      <c r="AI38" s="212"/>
      <c r="AJ38" s="212"/>
      <c r="AK38" s="213"/>
      <c r="AL38" s="214"/>
      <c r="AM38" s="214"/>
    </row>
    <row r="39" spans="1:39" s="224" customFormat="1" ht="18.75" thickBot="1" x14ac:dyDescent="0.25">
      <c r="A39" s="272"/>
      <c r="B39" s="193"/>
      <c r="C39" s="194"/>
      <c r="D39" s="216" t="s">
        <v>393</v>
      </c>
      <c r="E39" s="217"/>
      <c r="F39" s="217"/>
      <c r="G39" s="217"/>
      <c r="H39" s="216"/>
      <c r="I39" s="216"/>
      <c r="J39" s="216"/>
      <c r="K39" s="216"/>
      <c r="L39" s="216"/>
      <c r="M39" s="216"/>
      <c r="N39" s="216"/>
      <c r="O39" s="216"/>
      <c r="P39" s="278"/>
      <c r="Q39" s="278"/>
      <c r="R39" s="278"/>
      <c r="S39" s="278"/>
      <c r="T39" s="278"/>
      <c r="U39" s="278"/>
      <c r="V39" s="278"/>
      <c r="W39" s="278"/>
      <c r="X39" s="196"/>
      <c r="Y39" s="196"/>
      <c r="Z39" s="220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2"/>
      <c r="AL39" s="223"/>
      <c r="AM39" s="223"/>
    </row>
    <row r="40" spans="1:39" ht="75" customHeight="1" x14ac:dyDescent="0.2">
      <c r="A40" s="225" t="s">
        <v>268</v>
      </c>
      <c r="B40" s="193"/>
      <c r="C40" s="194"/>
      <c r="D40" s="226" t="s">
        <v>788</v>
      </c>
      <c r="E40" s="227">
        <v>1</v>
      </c>
      <c r="F40" s="226" t="s">
        <v>711</v>
      </c>
      <c r="G40" s="283" t="s">
        <v>1552</v>
      </c>
      <c r="H40" s="230" t="s">
        <v>531</v>
      </c>
      <c r="I40" s="229" t="s">
        <v>539</v>
      </c>
      <c r="J40" s="230" t="s">
        <v>538</v>
      </c>
      <c r="K40" s="283" t="s">
        <v>545</v>
      </c>
      <c r="L40" s="226" t="s">
        <v>560</v>
      </c>
      <c r="M40" s="302" t="s">
        <v>1476</v>
      </c>
      <c r="N40" s="226" t="s">
        <v>1475</v>
      </c>
      <c r="O40" s="229">
        <v>50</v>
      </c>
      <c r="P40" s="232">
        <f>SUM(Q40:W40)</f>
        <v>350000</v>
      </c>
      <c r="Q40" s="231">
        <v>0</v>
      </c>
      <c r="R40" s="232">
        <v>0</v>
      </c>
      <c r="S40" s="231">
        <v>0</v>
      </c>
      <c r="T40" s="232">
        <v>350000</v>
      </c>
      <c r="U40" s="231">
        <v>0</v>
      </c>
      <c r="V40" s="232">
        <v>0</v>
      </c>
      <c r="W40" s="279">
        <v>0</v>
      </c>
      <c r="X40" s="196"/>
      <c r="Y40" s="196"/>
      <c r="Z40" s="233" t="s">
        <v>270</v>
      </c>
      <c r="AA40" s="234"/>
      <c r="AB40" s="235" t="s">
        <v>266</v>
      </c>
      <c r="AC40" s="235" t="s">
        <v>271</v>
      </c>
      <c r="AD40" s="236" t="s">
        <v>272</v>
      </c>
      <c r="AE40" s="235" t="s">
        <v>269</v>
      </c>
      <c r="AF40" s="237"/>
      <c r="AG40" s="238" t="s">
        <v>243</v>
      </c>
      <c r="AH40" s="239"/>
      <c r="AI40" s="240">
        <v>1</v>
      </c>
      <c r="AJ40" s="240" t="s">
        <v>439</v>
      </c>
      <c r="AK40" s="268">
        <v>350000</v>
      </c>
      <c r="AL40" s="242"/>
      <c r="AM40" s="243"/>
    </row>
    <row r="41" spans="1:39" ht="75" customHeight="1" thickBot="1" x14ac:dyDescent="0.25">
      <c r="A41" s="225" t="s">
        <v>171</v>
      </c>
      <c r="B41" s="193"/>
      <c r="C41" s="194"/>
      <c r="D41" s="280" t="s">
        <v>795</v>
      </c>
      <c r="E41" s="263">
        <v>1</v>
      </c>
      <c r="F41" s="280" t="s">
        <v>712</v>
      </c>
      <c r="G41" s="288" t="s">
        <v>547</v>
      </c>
      <c r="H41" s="260" t="s">
        <v>531</v>
      </c>
      <c r="I41" s="261" t="s">
        <v>539</v>
      </c>
      <c r="J41" s="260" t="s">
        <v>538</v>
      </c>
      <c r="K41" s="288" t="s">
        <v>546</v>
      </c>
      <c r="L41" s="260" t="s">
        <v>534</v>
      </c>
      <c r="M41" s="261">
        <v>380</v>
      </c>
      <c r="N41" s="260" t="s">
        <v>437</v>
      </c>
      <c r="O41" s="261">
        <v>50</v>
      </c>
      <c r="P41" s="281">
        <f>SUM(Q41:W41)</f>
        <v>100000</v>
      </c>
      <c r="Q41" s="265">
        <v>0</v>
      </c>
      <c r="R41" s="281">
        <v>0</v>
      </c>
      <c r="S41" s="265">
        <v>0</v>
      </c>
      <c r="T41" s="281">
        <v>100000</v>
      </c>
      <c r="U41" s="265">
        <v>0</v>
      </c>
      <c r="V41" s="281">
        <v>0</v>
      </c>
      <c r="W41" s="282">
        <v>0</v>
      </c>
      <c r="X41" s="196"/>
      <c r="Y41" s="196"/>
      <c r="Z41" s="233" t="s">
        <v>172</v>
      </c>
      <c r="AA41" s="234" t="s">
        <v>163</v>
      </c>
      <c r="AB41" s="235" t="s">
        <v>173</v>
      </c>
      <c r="AC41" s="235" t="s">
        <v>173</v>
      </c>
      <c r="AD41" s="236" t="s">
        <v>174</v>
      </c>
      <c r="AE41" s="235" t="s">
        <v>438</v>
      </c>
      <c r="AF41" s="237" t="s">
        <v>91</v>
      </c>
      <c r="AG41" s="238" t="s">
        <v>366</v>
      </c>
      <c r="AH41" s="239" t="s">
        <v>430</v>
      </c>
      <c r="AI41" s="240">
        <v>250</v>
      </c>
      <c r="AJ41" s="240" t="s">
        <v>440</v>
      </c>
      <c r="AK41" s="268">
        <v>100000</v>
      </c>
      <c r="AL41" s="242"/>
      <c r="AM41" s="243"/>
    </row>
    <row r="42" spans="1:39" ht="15.75" customHeight="1" x14ac:dyDescent="0.2">
      <c r="A42" s="269"/>
      <c r="B42" s="193"/>
      <c r="C42" s="194"/>
      <c r="D42" s="270"/>
      <c r="E42" s="271"/>
      <c r="F42" s="271"/>
      <c r="G42" s="271"/>
      <c r="H42" s="270"/>
      <c r="I42" s="270"/>
      <c r="J42" s="270"/>
      <c r="K42" s="270"/>
      <c r="L42" s="270"/>
      <c r="M42" s="270"/>
      <c r="N42" s="270"/>
      <c r="O42" s="270"/>
      <c r="P42" s="277"/>
      <c r="Q42" s="277"/>
      <c r="R42" s="277"/>
      <c r="S42" s="277"/>
      <c r="T42" s="277"/>
      <c r="U42" s="277"/>
      <c r="V42" s="277"/>
      <c r="W42" s="277"/>
      <c r="X42" s="196"/>
      <c r="Y42" s="196"/>
      <c r="Z42" s="210"/>
      <c r="AA42" s="210"/>
      <c r="AB42" s="211"/>
      <c r="AC42" s="211"/>
      <c r="AD42" s="212"/>
      <c r="AE42" s="212"/>
      <c r="AF42" s="212"/>
      <c r="AG42" s="212"/>
      <c r="AH42" s="212"/>
      <c r="AI42" s="212"/>
      <c r="AJ42" s="212"/>
      <c r="AK42" s="213"/>
      <c r="AL42" s="214"/>
      <c r="AM42" s="214"/>
    </row>
    <row r="43" spans="1:39" s="224" customFormat="1" ht="18.75" thickBot="1" x14ac:dyDescent="0.25">
      <c r="A43" s="272"/>
      <c r="B43" s="193"/>
      <c r="C43" s="194"/>
      <c r="D43" s="216" t="s">
        <v>253</v>
      </c>
      <c r="E43" s="217"/>
      <c r="F43" s="217"/>
      <c r="G43" s="217"/>
      <c r="H43" s="216"/>
      <c r="I43" s="216"/>
      <c r="J43" s="216"/>
      <c r="K43" s="216"/>
      <c r="L43" s="216"/>
      <c r="M43" s="216"/>
      <c r="N43" s="216"/>
      <c r="O43" s="216"/>
      <c r="P43" s="278"/>
      <c r="Q43" s="278"/>
      <c r="R43" s="278"/>
      <c r="S43" s="278"/>
      <c r="T43" s="278"/>
      <c r="U43" s="278"/>
      <c r="V43" s="278"/>
      <c r="W43" s="278"/>
      <c r="X43" s="196"/>
      <c r="Y43" s="196"/>
      <c r="Z43" s="220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2"/>
      <c r="AL43" s="223"/>
      <c r="AM43" s="223"/>
    </row>
    <row r="44" spans="1:39" ht="75" customHeight="1" x14ac:dyDescent="0.2">
      <c r="A44" s="225" t="s">
        <v>93</v>
      </c>
      <c r="B44" s="193"/>
      <c r="C44" s="194"/>
      <c r="D44" s="606" t="s">
        <v>789</v>
      </c>
      <c r="E44" s="226">
        <v>1</v>
      </c>
      <c r="F44" s="227" t="s">
        <v>713</v>
      </c>
      <c r="G44" s="228" t="s">
        <v>1553</v>
      </c>
      <c r="H44" s="229" t="s">
        <v>531</v>
      </c>
      <c r="I44" s="230" t="s">
        <v>539</v>
      </c>
      <c r="J44" s="229" t="s">
        <v>538</v>
      </c>
      <c r="K44" s="228" t="s">
        <v>537</v>
      </c>
      <c r="L44" s="229" t="s">
        <v>534</v>
      </c>
      <c r="M44" s="230">
        <v>1</v>
      </c>
      <c r="N44" s="229" t="s">
        <v>436</v>
      </c>
      <c r="O44" s="230">
        <v>50</v>
      </c>
      <c r="P44" s="231">
        <f t="shared" ref="P44:P48" si="0">SUM(Q44:W44)</f>
        <v>210000</v>
      </c>
      <c r="Q44" s="232">
        <v>0</v>
      </c>
      <c r="R44" s="231">
        <v>0</v>
      </c>
      <c r="S44" s="232">
        <v>0</v>
      </c>
      <c r="T44" s="231">
        <v>210000</v>
      </c>
      <c r="U44" s="232">
        <v>0</v>
      </c>
      <c r="V44" s="231">
        <v>0</v>
      </c>
      <c r="W44" s="232">
        <v>0</v>
      </c>
      <c r="X44" s="196"/>
      <c r="Y44" s="196"/>
      <c r="Z44" s="233" t="s">
        <v>488</v>
      </c>
      <c r="AA44" s="234" t="s">
        <v>490</v>
      </c>
      <c r="AB44" s="235" t="s">
        <v>94</v>
      </c>
      <c r="AC44" s="235" t="s">
        <v>95</v>
      </c>
      <c r="AD44" s="236" t="s">
        <v>94</v>
      </c>
      <c r="AE44" s="235" t="s">
        <v>103</v>
      </c>
      <c r="AF44" s="237" t="s">
        <v>96</v>
      </c>
      <c r="AG44" s="238" t="s">
        <v>489</v>
      </c>
      <c r="AH44" s="239" t="s">
        <v>491</v>
      </c>
      <c r="AI44" s="240"/>
      <c r="AJ44" s="240"/>
      <c r="AK44" s="268"/>
      <c r="AL44" s="242"/>
      <c r="AM44" s="243"/>
    </row>
    <row r="45" spans="1:39" ht="75" customHeight="1" x14ac:dyDescent="0.2">
      <c r="A45" s="225" t="s">
        <v>100</v>
      </c>
      <c r="B45" s="193"/>
      <c r="C45" s="194"/>
      <c r="D45" s="307" t="s">
        <v>790</v>
      </c>
      <c r="E45" s="244">
        <v>1</v>
      </c>
      <c r="F45" s="245" t="s">
        <v>713</v>
      </c>
      <c r="G45" s="246" t="s">
        <v>1554</v>
      </c>
      <c r="H45" s="247" t="s">
        <v>531</v>
      </c>
      <c r="I45" s="248" t="s">
        <v>539</v>
      </c>
      <c r="J45" s="247" t="s">
        <v>538</v>
      </c>
      <c r="K45" s="246" t="s">
        <v>537</v>
      </c>
      <c r="L45" s="247" t="s">
        <v>534</v>
      </c>
      <c r="M45" s="248">
        <v>1</v>
      </c>
      <c r="N45" s="247" t="s">
        <v>436</v>
      </c>
      <c r="O45" s="303">
        <v>50</v>
      </c>
      <c r="P45" s="250">
        <f t="shared" si="0"/>
        <v>210000</v>
      </c>
      <c r="Q45" s="304">
        <v>0</v>
      </c>
      <c r="R45" s="252">
        <v>0</v>
      </c>
      <c r="S45" s="304">
        <v>0</v>
      </c>
      <c r="T45" s="252">
        <v>210000</v>
      </c>
      <c r="U45" s="304">
        <v>0</v>
      </c>
      <c r="V45" s="252">
        <v>0</v>
      </c>
      <c r="W45" s="304">
        <v>0</v>
      </c>
      <c r="X45" s="196"/>
      <c r="Y45" s="196"/>
      <c r="Z45" s="233" t="s">
        <v>246</v>
      </c>
      <c r="AA45" s="234" t="s">
        <v>90</v>
      </c>
      <c r="AB45" s="235" t="s">
        <v>101</v>
      </c>
      <c r="AC45" s="235" t="s">
        <v>102</v>
      </c>
      <c r="AD45" s="236" t="s">
        <v>94</v>
      </c>
      <c r="AE45" s="235" t="s">
        <v>103</v>
      </c>
      <c r="AF45" s="237" t="s">
        <v>104</v>
      </c>
      <c r="AG45" s="238" t="s">
        <v>245</v>
      </c>
      <c r="AH45" s="239"/>
      <c r="AI45" s="240">
        <v>1</v>
      </c>
      <c r="AJ45" s="240" t="s">
        <v>436</v>
      </c>
      <c r="AK45" s="268">
        <v>200000</v>
      </c>
      <c r="AL45" s="242"/>
      <c r="AM45" s="243"/>
    </row>
    <row r="46" spans="1:39" ht="75" customHeight="1" x14ac:dyDescent="0.2">
      <c r="A46" s="225" t="s">
        <v>176</v>
      </c>
      <c r="B46" s="193"/>
      <c r="C46" s="194"/>
      <c r="D46" s="307" t="s">
        <v>799</v>
      </c>
      <c r="E46" s="244">
        <v>1</v>
      </c>
      <c r="F46" s="245" t="s">
        <v>713</v>
      </c>
      <c r="G46" s="246" t="s">
        <v>548</v>
      </c>
      <c r="H46" s="247" t="s">
        <v>531</v>
      </c>
      <c r="I46" s="248" t="s">
        <v>539</v>
      </c>
      <c r="J46" s="247" t="s">
        <v>538</v>
      </c>
      <c r="K46" s="246" t="s">
        <v>549</v>
      </c>
      <c r="L46" s="247" t="s">
        <v>534</v>
      </c>
      <c r="M46" s="248">
        <v>300</v>
      </c>
      <c r="N46" s="247" t="s">
        <v>437</v>
      </c>
      <c r="O46" s="303">
        <v>50</v>
      </c>
      <c r="P46" s="250">
        <f t="shared" si="0"/>
        <v>110000</v>
      </c>
      <c r="Q46" s="304">
        <v>0</v>
      </c>
      <c r="R46" s="252">
        <v>0</v>
      </c>
      <c r="S46" s="304">
        <v>0</v>
      </c>
      <c r="T46" s="252">
        <v>110000</v>
      </c>
      <c r="U46" s="304">
        <v>0</v>
      </c>
      <c r="V46" s="252">
        <v>0</v>
      </c>
      <c r="W46" s="304">
        <v>0</v>
      </c>
      <c r="X46" s="196"/>
      <c r="Y46" s="196"/>
      <c r="Z46" s="233" t="s">
        <v>170</v>
      </c>
      <c r="AA46" s="234" t="s">
        <v>177</v>
      </c>
      <c r="AB46" s="235" t="s">
        <v>175</v>
      </c>
      <c r="AC46" s="235" t="s">
        <v>175</v>
      </c>
      <c r="AD46" s="236" t="s">
        <v>94</v>
      </c>
      <c r="AE46" s="235" t="s">
        <v>178</v>
      </c>
      <c r="AF46" s="237" t="s">
        <v>179</v>
      </c>
      <c r="AG46" s="238" t="s">
        <v>366</v>
      </c>
      <c r="AH46" s="239" t="s">
        <v>430</v>
      </c>
      <c r="AI46" s="240">
        <v>100</v>
      </c>
      <c r="AJ46" s="240" t="s">
        <v>180</v>
      </c>
      <c r="AK46" s="268">
        <v>150000</v>
      </c>
      <c r="AL46" s="242"/>
      <c r="AM46" s="243"/>
    </row>
    <row r="47" spans="1:39" ht="75" customHeight="1" x14ac:dyDescent="0.2">
      <c r="A47" s="225" t="s">
        <v>446</v>
      </c>
      <c r="B47" s="193"/>
      <c r="C47" s="194"/>
      <c r="D47" s="307" t="s">
        <v>797</v>
      </c>
      <c r="E47" s="244">
        <v>1</v>
      </c>
      <c r="F47" s="245" t="s">
        <v>713</v>
      </c>
      <c r="G47" s="246" t="s">
        <v>1555</v>
      </c>
      <c r="H47" s="247" t="s">
        <v>531</v>
      </c>
      <c r="I47" s="248" t="s">
        <v>539</v>
      </c>
      <c r="J47" s="247" t="s">
        <v>538</v>
      </c>
      <c r="K47" s="246" t="s">
        <v>542</v>
      </c>
      <c r="L47" s="245" t="s">
        <v>560</v>
      </c>
      <c r="M47" s="249" t="s">
        <v>1478</v>
      </c>
      <c r="N47" s="245" t="s">
        <v>1477</v>
      </c>
      <c r="O47" s="303">
        <v>50</v>
      </c>
      <c r="P47" s="250">
        <f t="shared" si="0"/>
        <v>350000</v>
      </c>
      <c r="Q47" s="304">
        <v>0</v>
      </c>
      <c r="R47" s="252">
        <v>0</v>
      </c>
      <c r="S47" s="304">
        <v>0</v>
      </c>
      <c r="T47" s="252">
        <v>350000</v>
      </c>
      <c r="U47" s="304">
        <v>0</v>
      </c>
      <c r="V47" s="252">
        <v>0</v>
      </c>
      <c r="W47" s="304">
        <v>0</v>
      </c>
      <c r="X47" s="196"/>
      <c r="Y47" s="196"/>
      <c r="Z47" s="305" t="s">
        <v>1155</v>
      </c>
      <c r="AA47" s="234" t="s">
        <v>1156</v>
      </c>
      <c r="AB47" s="235" t="s">
        <v>175</v>
      </c>
      <c r="AC47" s="235" t="s">
        <v>447</v>
      </c>
      <c r="AD47" s="236" t="s">
        <v>94</v>
      </c>
      <c r="AE47" s="235" t="s">
        <v>448</v>
      </c>
      <c r="AF47" s="237">
        <v>50</v>
      </c>
      <c r="AG47" s="238" t="s">
        <v>243</v>
      </c>
      <c r="AH47" s="239"/>
      <c r="AI47" s="240"/>
      <c r="AJ47" s="240"/>
      <c r="AK47" s="268">
        <v>400000</v>
      </c>
      <c r="AL47" s="242"/>
      <c r="AM47" s="243"/>
    </row>
    <row r="48" spans="1:39" ht="75" customHeight="1" thickBot="1" x14ac:dyDescent="0.25">
      <c r="A48" s="225" t="s">
        <v>463</v>
      </c>
      <c r="B48" s="193"/>
      <c r="C48" s="194"/>
      <c r="D48" s="306" t="s">
        <v>798</v>
      </c>
      <c r="E48" s="280">
        <v>1</v>
      </c>
      <c r="F48" s="263" t="s">
        <v>713</v>
      </c>
      <c r="G48" s="262" t="s">
        <v>1034</v>
      </c>
      <c r="H48" s="261" t="s">
        <v>531</v>
      </c>
      <c r="I48" s="260" t="s">
        <v>539</v>
      </c>
      <c r="J48" s="261" t="s">
        <v>538</v>
      </c>
      <c r="K48" s="262" t="s">
        <v>537</v>
      </c>
      <c r="L48" s="261" t="s">
        <v>534</v>
      </c>
      <c r="M48" s="260">
        <v>1</v>
      </c>
      <c r="N48" s="261" t="s">
        <v>436</v>
      </c>
      <c r="O48" s="264">
        <v>50</v>
      </c>
      <c r="P48" s="265">
        <f t="shared" si="0"/>
        <v>210000</v>
      </c>
      <c r="Q48" s="266">
        <v>0</v>
      </c>
      <c r="R48" s="267">
        <v>0</v>
      </c>
      <c r="S48" s="266">
        <v>0</v>
      </c>
      <c r="T48" s="267">
        <v>210000</v>
      </c>
      <c r="U48" s="266">
        <v>0</v>
      </c>
      <c r="V48" s="267">
        <v>0</v>
      </c>
      <c r="W48" s="266">
        <v>0</v>
      </c>
      <c r="X48" s="196"/>
      <c r="Y48" s="196"/>
      <c r="Z48" s="305" t="s">
        <v>1016</v>
      </c>
      <c r="AA48" s="234"/>
      <c r="AB48" s="235"/>
      <c r="AC48" s="235"/>
      <c r="AD48" s="236"/>
      <c r="AE48" s="235"/>
      <c r="AF48" s="237"/>
      <c r="AG48" s="238" t="s">
        <v>492</v>
      </c>
      <c r="AH48" s="239"/>
      <c r="AI48" s="240"/>
      <c r="AJ48" s="240"/>
      <c r="AK48" s="268"/>
      <c r="AL48" s="242"/>
      <c r="AM48" s="243"/>
    </row>
    <row r="49" spans="1:39" ht="15.75" customHeight="1" x14ac:dyDescent="0.2">
      <c r="A49" s="269"/>
      <c r="B49" s="193"/>
      <c r="C49" s="194"/>
      <c r="D49" s="270"/>
      <c r="E49" s="271"/>
      <c r="F49" s="271"/>
      <c r="G49" s="271"/>
      <c r="H49" s="270"/>
      <c r="I49" s="270"/>
      <c r="J49" s="270"/>
      <c r="K49" s="270"/>
      <c r="L49" s="270"/>
      <c r="M49" s="270"/>
      <c r="N49" s="270"/>
      <c r="O49" s="270"/>
      <c r="P49" s="277"/>
      <c r="Q49" s="277"/>
      <c r="R49" s="277"/>
      <c r="S49" s="277"/>
      <c r="T49" s="277"/>
      <c r="U49" s="277"/>
      <c r="V49" s="277"/>
      <c r="W49" s="277"/>
      <c r="X49" s="196"/>
      <c r="Y49" s="196"/>
      <c r="Z49" s="210"/>
      <c r="AA49" s="210"/>
      <c r="AB49" s="211"/>
      <c r="AC49" s="211"/>
      <c r="AD49" s="212"/>
      <c r="AE49" s="212"/>
      <c r="AF49" s="212"/>
      <c r="AG49" s="212"/>
      <c r="AH49" s="212"/>
      <c r="AI49" s="212"/>
      <c r="AJ49" s="212"/>
      <c r="AK49" s="213"/>
      <c r="AL49" s="214"/>
      <c r="AM49" s="214"/>
    </row>
    <row r="50" spans="1:39" s="224" customFormat="1" ht="18.75" thickBot="1" x14ac:dyDescent="0.25">
      <c r="A50" s="272"/>
      <c r="B50" s="193"/>
      <c r="C50" s="194"/>
      <c r="D50" s="216" t="s">
        <v>78</v>
      </c>
      <c r="E50" s="217"/>
      <c r="F50" s="217"/>
      <c r="G50" s="217"/>
      <c r="H50" s="216"/>
      <c r="I50" s="216"/>
      <c r="J50" s="216"/>
      <c r="K50" s="216"/>
      <c r="L50" s="216"/>
      <c r="M50" s="216"/>
      <c r="N50" s="216"/>
      <c r="O50" s="216"/>
      <c r="P50" s="278"/>
      <c r="Q50" s="278"/>
      <c r="R50" s="278"/>
      <c r="S50" s="278"/>
      <c r="T50" s="278"/>
      <c r="U50" s="278"/>
      <c r="V50" s="278"/>
      <c r="W50" s="278"/>
      <c r="X50" s="196"/>
      <c r="Y50" s="196"/>
      <c r="Z50" s="220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2"/>
      <c r="AL50" s="223"/>
      <c r="AM50" s="223"/>
    </row>
    <row r="51" spans="1:39" ht="75" customHeight="1" x14ac:dyDescent="0.2">
      <c r="A51" s="225" t="s">
        <v>244</v>
      </c>
      <c r="B51" s="193" t="s">
        <v>244</v>
      </c>
      <c r="C51" s="194"/>
      <c r="D51" s="606" t="s">
        <v>800</v>
      </c>
      <c r="E51" s="226">
        <v>1</v>
      </c>
      <c r="F51" s="227" t="s">
        <v>755</v>
      </c>
      <c r="G51" s="228" t="s">
        <v>552</v>
      </c>
      <c r="H51" s="229" t="s">
        <v>531</v>
      </c>
      <c r="I51" s="230" t="s">
        <v>539</v>
      </c>
      <c r="J51" s="229" t="s">
        <v>538</v>
      </c>
      <c r="K51" s="228" t="s">
        <v>551</v>
      </c>
      <c r="L51" s="226" t="s">
        <v>534</v>
      </c>
      <c r="M51" s="230">
        <v>762</v>
      </c>
      <c r="N51" s="229" t="s">
        <v>437</v>
      </c>
      <c r="O51" s="230">
        <v>2000</v>
      </c>
      <c r="P51" s="231">
        <f>SUM(Q51:W51)</f>
        <v>366746</v>
      </c>
      <c r="Q51" s="232">
        <v>0</v>
      </c>
      <c r="R51" s="231">
        <v>0</v>
      </c>
      <c r="S51" s="232">
        <v>0</v>
      </c>
      <c r="T51" s="231">
        <v>366746</v>
      </c>
      <c r="U51" s="232">
        <v>0</v>
      </c>
      <c r="V51" s="231">
        <v>0</v>
      </c>
      <c r="W51" s="232">
        <v>0</v>
      </c>
      <c r="X51" s="196"/>
      <c r="Y51" s="196"/>
      <c r="Z51" s="603" t="s">
        <v>244</v>
      </c>
      <c r="AA51" s="234"/>
      <c r="AB51" s="235"/>
      <c r="AC51" s="235"/>
      <c r="AD51" s="236"/>
      <c r="AE51" s="235"/>
      <c r="AF51" s="237"/>
      <c r="AG51" s="238"/>
      <c r="AH51" s="239"/>
      <c r="AI51" s="240"/>
      <c r="AJ51" s="240"/>
      <c r="AK51" s="268"/>
      <c r="AL51" s="242"/>
      <c r="AM51" s="243"/>
    </row>
    <row r="52" spans="1:39" ht="75" customHeight="1" x14ac:dyDescent="0.2">
      <c r="A52" s="225" t="s">
        <v>244</v>
      </c>
      <c r="B52" s="193" t="s">
        <v>244</v>
      </c>
      <c r="C52" s="194"/>
      <c r="D52" s="307" t="s">
        <v>801</v>
      </c>
      <c r="E52" s="244">
        <v>1</v>
      </c>
      <c r="F52" s="245" t="s">
        <v>1036</v>
      </c>
      <c r="G52" s="246" t="s">
        <v>1556</v>
      </c>
      <c r="H52" s="247" t="s">
        <v>531</v>
      </c>
      <c r="I52" s="248" t="s">
        <v>539</v>
      </c>
      <c r="J52" s="247" t="s">
        <v>538</v>
      </c>
      <c r="K52" s="246" t="s">
        <v>639</v>
      </c>
      <c r="L52" s="244" t="s">
        <v>534</v>
      </c>
      <c r="M52" s="248">
        <v>1350</v>
      </c>
      <c r="N52" s="247" t="s">
        <v>437</v>
      </c>
      <c r="O52" s="248">
        <v>300</v>
      </c>
      <c r="P52" s="250">
        <f>SUM(Q52:W52)</f>
        <v>248482</v>
      </c>
      <c r="Q52" s="251">
        <v>0</v>
      </c>
      <c r="R52" s="250">
        <v>0</v>
      </c>
      <c r="S52" s="251">
        <v>0</v>
      </c>
      <c r="T52" s="250">
        <v>248482</v>
      </c>
      <c r="U52" s="251">
        <v>0</v>
      </c>
      <c r="V52" s="250">
        <v>0</v>
      </c>
      <c r="W52" s="251">
        <v>0</v>
      </c>
      <c r="X52" s="196"/>
      <c r="Y52" s="196"/>
      <c r="Z52" s="603" t="s">
        <v>244</v>
      </c>
      <c r="AA52" s="234"/>
      <c r="AB52" s="235"/>
      <c r="AC52" s="235"/>
      <c r="AD52" s="236"/>
      <c r="AE52" s="235"/>
      <c r="AF52" s="237"/>
      <c r="AG52" s="238"/>
      <c r="AH52" s="239"/>
      <c r="AI52" s="240"/>
      <c r="AJ52" s="240"/>
      <c r="AK52" s="268"/>
      <c r="AL52" s="242"/>
      <c r="AM52" s="243"/>
    </row>
    <row r="53" spans="1:39" ht="75" customHeight="1" thickBot="1" x14ac:dyDescent="0.25">
      <c r="A53" s="225" t="s">
        <v>244</v>
      </c>
      <c r="B53" s="193"/>
      <c r="C53" s="194"/>
      <c r="D53" s="306" t="s">
        <v>803</v>
      </c>
      <c r="E53" s="280">
        <v>1</v>
      </c>
      <c r="F53" s="263" t="s">
        <v>1035</v>
      </c>
      <c r="G53" s="262" t="s">
        <v>1557</v>
      </c>
      <c r="H53" s="261" t="s">
        <v>531</v>
      </c>
      <c r="I53" s="260" t="s">
        <v>539</v>
      </c>
      <c r="J53" s="261" t="s">
        <v>538</v>
      </c>
      <c r="K53" s="262" t="s">
        <v>287</v>
      </c>
      <c r="L53" s="280" t="s">
        <v>534</v>
      </c>
      <c r="M53" s="260">
        <v>493</v>
      </c>
      <c r="N53" s="261" t="s">
        <v>437</v>
      </c>
      <c r="O53" s="260">
        <v>600</v>
      </c>
      <c r="P53" s="265">
        <f>SUM(Q53:W53)</f>
        <v>312120</v>
      </c>
      <c r="Q53" s="281">
        <v>0</v>
      </c>
      <c r="R53" s="265">
        <v>0</v>
      </c>
      <c r="S53" s="281">
        <v>0</v>
      </c>
      <c r="T53" s="265">
        <v>312120</v>
      </c>
      <c r="U53" s="281">
        <v>0</v>
      </c>
      <c r="V53" s="265">
        <v>0</v>
      </c>
      <c r="W53" s="281">
        <v>0</v>
      </c>
      <c r="X53" s="196"/>
      <c r="Y53" s="196"/>
      <c r="Z53" s="233"/>
      <c r="AA53" s="234"/>
      <c r="AB53" s="235"/>
      <c r="AC53" s="235"/>
      <c r="AD53" s="236"/>
      <c r="AE53" s="235"/>
      <c r="AF53" s="237"/>
      <c r="AG53" s="238"/>
      <c r="AH53" s="239"/>
      <c r="AI53" s="240"/>
      <c r="AJ53" s="240"/>
      <c r="AK53" s="268"/>
      <c r="AL53" s="242"/>
      <c r="AM53" s="243"/>
    </row>
    <row r="54" spans="1:39" ht="15.75" customHeight="1" x14ac:dyDescent="0.2">
      <c r="A54" s="269"/>
      <c r="B54" s="193"/>
      <c r="C54" s="194"/>
      <c r="D54" s="270"/>
      <c r="E54" s="271"/>
      <c r="F54" s="271"/>
      <c r="G54" s="271"/>
      <c r="H54" s="270"/>
      <c r="I54" s="270"/>
      <c r="J54" s="270"/>
      <c r="K54" s="270"/>
      <c r="L54" s="270"/>
      <c r="M54" s="270"/>
      <c r="N54" s="270"/>
      <c r="O54" s="270"/>
      <c r="P54" s="277"/>
      <c r="Q54" s="277"/>
      <c r="R54" s="277"/>
      <c r="S54" s="277"/>
      <c r="T54" s="277"/>
      <c r="U54" s="277"/>
      <c r="V54" s="277"/>
      <c r="W54" s="277"/>
      <c r="X54" s="196"/>
      <c r="Y54" s="196"/>
      <c r="Z54" s="210"/>
      <c r="AA54" s="210"/>
      <c r="AB54" s="211"/>
      <c r="AC54" s="211"/>
      <c r="AD54" s="212"/>
      <c r="AE54" s="212"/>
      <c r="AF54" s="212"/>
      <c r="AG54" s="212"/>
      <c r="AH54" s="212"/>
      <c r="AI54" s="212"/>
      <c r="AJ54" s="212"/>
      <c r="AK54" s="213"/>
      <c r="AL54" s="214"/>
      <c r="AM54" s="214"/>
    </row>
    <row r="55" spans="1:39" s="224" customFormat="1" ht="18.75" thickBot="1" x14ac:dyDescent="0.25">
      <c r="A55" s="272"/>
      <c r="B55" s="193"/>
      <c r="C55" s="194"/>
      <c r="D55" s="216" t="s">
        <v>69</v>
      </c>
      <c r="E55" s="217"/>
      <c r="F55" s="217"/>
      <c r="G55" s="217"/>
      <c r="H55" s="216"/>
      <c r="I55" s="216"/>
      <c r="J55" s="216"/>
      <c r="K55" s="216"/>
      <c r="L55" s="216"/>
      <c r="M55" s="216"/>
      <c r="N55" s="216"/>
      <c r="O55" s="216"/>
      <c r="P55" s="278"/>
      <c r="Q55" s="278"/>
      <c r="R55" s="278"/>
      <c r="S55" s="278"/>
      <c r="T55" s="278"/>
      <c r="U55" s="278"/>
      <c r="V55" s="278"/>
      <c r="W55" s="278"/>
      <c r="X55" s="196"/>
      <c r="Y55" s="196"/>
      <c r="Z55" s="220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2"/>
      <c r="AL55" s="223"/>
      <c r="AM55" s="223"/>
    </row>
    <row r="56" spans="1:39" ht="75" customHeight="1" x14ac:dyDescent="0.2">
      <c r="A56" s="225" t="s">
        <v>254</v>
      </c>
      <c r="B56" s="193"/>
      <c r="C56" s="194"/>
      <c r="D56" s="606" t="s">
        <v>792</v>
      </c>
      <c r="E56" s="226">
        <v>1</v>
      </c>
      <c r="F56" s="227" t="s">
        <v>717</v>
      </c>
      <c r="G56" s="228" t="s">
        <v>1001</v>
      </c>
      <c r="H56" s="229" t="s">
        <v>531</v>
      </c>
      <c r="I56" s="230" t="s">
        <v>539</v>
      </c>
      <c r="J56" s="229" t="s">
        <v>538</v>
      </c>
      <c r="K56" s="228" t="s">
        <v>537</v>
      </c>
      <c r="L56" s="227" t="s">
        <v>534</v>
      </c>
      <c r="M56" s="230">
        <v>1</v>
      </c>
      <c r="N56" s="229" t="s">
        <v>436</v>
      </c>
      <c r="O56" s="230">
        <v>50</v>
      </c>
      <c r="P56" s="231">
        <f>SUM(Q56:W56)</f>
        <v>210000</v>
      </c>
      <c r="Q56" s="232">
        <v>0</v>
      </c>
      <c r="R56" s="231">
        <v>0</v>
      </c>
      <c r="S56" s="232">
        <v>0</v>
      </c>
      <c r="T56" s="231">
        <v>210000</v>
      </c>
      <c r="U56" s="232">
        <v>0</v>
      </c>
      <c r="V56" s="231">
        <v>0</v>
      </c>
      <c r="W56" s="232">
        <v>0</v>
      </c>
      <c r="X56" s="196"/>
      <c r="Y56" s="196"/>
      <c r="Z56" s="233" t="s">
        <v>255</v>
      </c>
      <c r="AA56" s="234"/>
      <c r="AB56" s="235" t="s">
        <v>256</v>
      </c>
      <c r="AC56" s="235" t="s">
        <v>257</v>
      </c>
      <c r="AD56" s="236" t="s">
        <v>22</v>
      </c>
      <c r="AE56" s="235" t="s">
        <v>97</v>
      </c>
      <c r="AF56" s="237"/>
      <c r="AG56" s="238" t="s">
        <v>258</v>
      </c>
      <c r="AH56" s="239"/>
      <c r="AI56" s="240"/>
      <c r="AJ56" s="240"/>
      <c r="AK56" s="268">
        <v>200000</v>
      </c>
      <c r="AL56" s="242"/>
      <c r="AM56" s="243"/>
    </row>
    <row r="57" spans="1:39" ht="75" customHeight="1" x14ac:dyDescent="0.2">
      <c r="A57" s="225"/>
      <c r="B57" s="193"/>
      <c r="C57" s="194"/>
      <c r="D57" s="307" t="s">
        <v>804</v>
      </c>
      <c r="E57" s="244">
        <v>1</v>
      </c>
      <c r="F57" s="245" t="s">
        <v>717</v>
      </c>
      <c r="G57" s="246" t="s">
        <v>1558</v>
      </c>
      <c r="H57" s="247" t="s">
        <v>531</v>
      </c>
      <c r="I57" s="248" t="s">
        <v>539</v>
      </c>
      <c r="J57" s="247" t="s">
        <v>538</v>
      </c>
      <c r="K57" s="246" t="s">
        <v>537</v>
      </c>
      <c r="L57" s="308" t="s">
        <v>534</v>
      </c>
      <c r="M57" s="248">
        <v>1</v>
      </c>
      <c r="N57" s="247" t="s">
        <v>436</v>
      </c>
      <c r="O57" s="248">
        <v>80</v>
      </c>
      <c r="P57" s="250">
        <f>SUM(Q57:W57)</f>
        <v>210000</v>
      </c>
      <c r="Q57" s="251">
        <v>0</v>
      </c>
      <c r="R57" s="250">
        <v>0</v>
      </c>
      <c r="S57" s="251">
        <v>0</v>
      </c>
      <c r="T57" s="250">
        <v>210000</v>
      </c>
      <c r="U57" s="251">
        <v>0</v>
      </c>
      <c r="V57" s="250">
        <v>0</v>
      </c>
      <c r="W57" s="251">
        <v>0</v>
      </c>
      <c r="X57" s="196"/>
      <c r="Y57" s="196"/>
      <c r="Z57" s="233" t="s">
        <v>973</v>
      </c>
      <c r="AA57" s="234"/>
      <c r="AB57" s="235"/>
      <c r="AC57" s="235"/>
      <c r="AD57" s="236"/>
      <c r="AE57" s="235"/>
      <c r="AF57" s="237"/>
      <c r="AG57" s="238"/>
      <c r="AH57" s="239"/>
      <c r="AI57" s="240"/>
      <c r="AJ57" s="240"/>
      <c r="AK57" s="241"/>
      <c r="AL57" s="242"/>
      <c r="AM57" s="243"/>
    </row>
    <row r="58" spans="1:39" ht="75" customHeight="1" thickBot="1" x14ac:dyDescent="0.25">
      <c r="A58" s="225"/>
      <c r="B58" s="193"/>
      <c r="C58" s="194"/>
      <c r="D58" s="608" t="s">
        <v>808</v>
      </c>
      <c r="E58" s="280">
        <v>1</v>
      </c>
      <c r="F58" s="263" t="s">
        <v>717</v>
      </c>
      <c r="G58" s="262" t="s">
        <v>971</v>
      </c>
      <c r="H58" s="261" t="s">
        <v>531</v>
      </c>
      <c r="I58" s="260" t="s">
        <v>539</v>
      </c>
      <c r="J58" s="261" t="s">
        <v>538</v>
      </c>
      <c r="K58" s="262" t="s">
        <v>537</v>
      </c>
      <c r="L58" s="257" t="s">
        <v>534</v>
      </c>
      <c r="M58" s="260">
        <v>1</v>
      </c>
      <c r="N58" s="261" t="s">
        <v>436</v>
      </c>
      <c r="O58" s="260">
        <v>50</v>
      </c>
      <c r="P58" s="265">
        <f>SUM(Q58:W58)</f>
        <v>210000</v>
      </c>
      <c r="Q58" s="281">
        <v>0</v>
      </c>
      <c r="R58" s="265">
        <v>0</v>
      </c>
      <c r="S58" s="281">
        <v>0</v>
      </c>
      <c r="T58" s="265">
        <v>210000</v>
      </c>
      <c r="U58" s="281">
        <v>0</v>
      </c>
      <c r="V58" s="265">
        <v>0</v>
      </c>
      <c r="W58" s="281">
        <v>0</v>
      </c>
      <c r="X58" s="196"/>
      <c r="Y58" s="196"/>
      <c r="Z58" s="233" t="s">
        <v>972</v>
      </c>
      <c r="AA58" s="234"/>
      <c r="AB58" s="235"/>
      <c r="AC58" s="235"/>
      <c r="AD58" s="236"/>
      <c r="AE58" s="235"/>
      <c r="AF58" s="237"/>
      <c r="AG58" s="238"/>
      <c r="AH58" s="239"/>
      <c r="AI58" s="240"/>
      <c r="AJ58" s="240"/>
      <c r="AK58" s="241"/>
      <c r="AL58" s="242"/>
      <c r="AM58" s="243"/>
    </row>
    <row r="59" spans="1:39" ht="15.75" customHeight="1" x14ac:dyDescent="0.2">
      <c r="A59" s="269"/>
      <c r="B59" s="193"/>
      <c r="C59" s="194"/>
      <c r="D59" s="270"/>
      <c r="E59" s="271"/>
      <c r="F59" s="271"/>
      <c r="G59" s="271"/>
      <c r="H59" s="270"/>
      <c r="I59" s="270"/>
      <c r="J59" s="270"/>
      <c r="K59" s="270"/>
      <c r="L59" s="270"/>
      <c r="M59" s="270"/>
      <c r="N59" s="270"/>
      <c r="O59" s="270"/>
      <c r="P59" s="277"/>
      <c r="Q59" s="277"/>
      <c r="R59" s="277"/>
      <c r="S59" s="277"/>
      <c r="T59" s="277"/>
      <c r="U59" s="277"/>
      <c r="V59" s="277"/>
      <c r="W59" s="277"/>
      <c r="X59" s="196"/>
      <c r="Y59" s="196"/>
      <c r="Z59" s="210"/>
      <c r="AA59" s="210"/>
      <c r="AB59" s="211"/>
      <c r="AC59" s="211"/>
      <c r="AD59" s="212"/>
      <c r="AE59" s="212"/>
      <c r="AF59" s="212"/>
      <c r="AG59" s="212"/>
      <c r="AH59" s="212"/>
      <c r="AI59" s="212"/>
      <c r="AJ59" s="212"/>
      <c r="AK59" s="213"/>
      <c r="AL59" s="214"/>
      <c r="AM59" s="214"/>
    </row>
    <row r="60" spans="1:39" s="224" customFormat="1" ht="18.75" thickBot="1" x14ac:dyDescent="0.25">
      <c r="A60" s="272"/>
      <c r="B60" s="193"/>
      <c r="C60" s="194"/>
      <c r="D60" s="216" t="s">
        <v>312</v>
      </c>
      <c r="E60" s="217"/>
      <c r="F60" s="217"/>
      <c r="G60" s="217"/>
      <c r="H60" s="216"/>
      <c r="I60" s="216"/>
      <c r="J60" s="216"/>
      <c r="K60" s="216"/>
      <c r="L60" s="216"/>
      <c r="M60" s="216"/>
      <c r="N60" s="216"/>
      <c r="O60" s="216"/>
      <c r="P60" s="278"/>
      <c r="Q60" s="278"/>
      <c r="R60" s="278"/>
      <c r="S60" s="278"/>
      <c r="T60" s="278"/>
      <c r="U60" s="278"/>
      <c r="V60" s="278"/>
      <c r="W60" s="278"/>
      <c r="X60" s="196"/>
      <c r="Y60" s="196"/>
      <c r="Z60" s="220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2"/>
      <c r="AL60" s="223"/>
      <c r="AM60" s="223"/>
    </row>
    <row r="61" spans="1:39" ht="75" customHeight="1" x14ac:dyDescent="0.2">
      <c r="A61" s="225" t="s">
        <v>540</v>
      </c>
      <c r="B61" s="193"/>
      <c r="C61" s="194"/>
      <c r="D61" s="606" t="s">
        <v>805</v>
      </c>
      <c r="E61" s="226">
        <v>1</v>
      </c>
      <c r="F61" s="226" t="s">
        <v>718</v>
      </c>
      <c r="G61" s="283" t="s">
        <v>1559</v>
      </c>
      <c r="H61" s="230" t="s">
        <v>531</v>
      </c>
      <c r="I61" s="229" t="s">
        <v>539</v>
      </c>
      <c r="J61" s="230" t="s">
        <v>538</v>
      </c>
      <c r="K61" s="283" t="s">
        <v>550</v>
      </c>
      <c r="L61" s="230" t="s">
        <v>534</v>
      </c>
      <c r="M61" s="229">
        <v>1188</v>
      </c>
      <c r="N61" s="230" t="s">
        <v>437</v>
      </c>
      <c r="O61" s="229">
        <v>1500</v>
      </c>
      <c r="P61" s="232">
        <f>SUM(Q61:W61)</f>
        <v>1453763</v>
      </c>
      <c r="Q61" s="231">
        <v>0</v>
      </c>
      <c r="R61" s="232">
        <v>0</v>
      </c>
      <c r="S61" s="231">
        <v>0</v>
      </c>
      <c r="T61" s="232">
        <v>1453763</v>
      </c>
      <c r="U61" s="231">
        <v>0</v>
      </c>
      <c r="V61" s="232">
        <v>0</v>
      </c>
      <c r="W61" s="279">
        <v>0</v>
      </c>
      <c r="X61" s="196"/>
      <c r="Y61" s="196"/>
      <c r="Z61" s="233"/>
      <c r="AA61" s="234"/>
      <c r="AB61" s="235"/>
      <c r="AC61" s="235"/>
      <c r="AD61" s="236"/>
      <c r="AE61" s="235"/>
      <c r="AF61" s="237"/>
      <c r="AG61" s="238"/>
      <c r="AH61" s="239"/>
      <c r="AI61" s="240"/>
      <c r="AJ61" s="240"/>
      <c r="AK61" s="268"/>
      <c r="AL61" s="242"/>
      <c r="AM61" s="243"/>
    </row>
    <row r="62" spans="1:39" ht="75" customHeight="1" x14ac:dyDescent="0.2">
      <c r="A62" s="225"/>
      <c r="B62" s="193"/>
      <c r="C62" s="194"/>
      <c r="D62" s="307" t="s">
        <v>820</v>
      </c>
      <c r="E62" s="244">
        <v>1</v>
      </c>
      <c r="F62" s="244" t="s">
        <v>718</v>
      </c>
      <c r="G62" s="285" t="s">
        <v>1560</v>
      </c>
      <c r="H62" s="248" t="s">
        <v>531</v>
      </c>
      <c r="I62" s="247" t="s">
        <v>539</v>
      </c>
      <c r="J62" s="248" t="s">
        <v>538</v>
      </c>
      <c r="K62" s="285" t="s">
        <v>537</v>
      </c>
      <c r="L62" s="244" t="s">
        <v>534</v>
      </c>
      <c r="M62" s="247">
        <v>1</v>
      </c>
      <c r="N62" s="248" t="s">
        <v>436</v>
      </c>
      <c r="O62" s="247">
        <v>50</v>
      </c>
      <c r="P62" s="251">
        <f>SUM(Q62:W62)</f>
        <v>210000</v>
      </c>
      <c r="Q62" s="250">
        <v>0</v>
      </c>
      <c r="R62" s="251">
        <v>0</v>
      </c>
      <c r="S62" s="250">
        <v>0</v>
      </c>
      <c r="T62" s="251">
        <v>210000</v>
      </c>
      <c r="U62" s="250">
        <v>0</v>
      </c>
      <c r="V62" s="251">
        <v>0</v>
      </c>
      <c r="W62" s="286">
        <v>0</v>
      </c>
      <c r="X62" s="196"/>
      <c r="Y62" s="196"/>
      <c r="Z62" s="233"/>
      <c r="AA62" s="234"/>
      <c r="AB62" s="235"/>
      <c r="AC62" s="235"/>
      <c r="AD62" s="236"/>
      <c r="AE62" s="235"/>
      <c r="AF62" s="237"/>
      <c r="AG62" s="238"/>
      <c r="AH62" s="239"/>
      <c r="AI62" s="240"/>
      <c r="AJ62" s="240"/>
      <c r="AK62" s="241"/>
      <c r="AL62" s="242"/>
      <c r="AM62" s="243"/>
    </row>
    <row r="63" spans="1:39" ht="75" customHeight="1" x14ac:dyDescent="0.2">
      <c r="A63" s="225"/>
      <c r="B63" s="193"/>
      <c r="C63" s="194"/>
      <c r="D63" s="307" t="s">
        <v>826</v>
      </c>
      <c r="E63" s="244">
        <v>1</v>
      </c>
      <c r="F63" s="309" t="s">
        <v>719</v>
      </c>
      <c r="G63" s="285" t="s">
        <v>1560</v>
      </c>
      <c r="H63" s="248" t="s">
        <v>531</v>
      </c>
      <c r="I63" s="247" t="s">
        <v>539</v>
      </c>
      <c r="J63" s="248" t="s">
        <v>538</v>
      </c>
      <c r="K63" s="285" t="s">
        <v>974</v>
      </c>
      <c r="L63" s="244" t="s">
        <v>560</v>
      </c>
      <c r="M63" s="247">
        <v>400</v>
      </c>
      <c r="N63" s="248" t="s">
        <v>437</v>
      </c>
      <c r="O63" s="247">
        <v>300</v>
      </c>
      <c r="P63" s="251">
        <f>SUM(Q63:W63)</f>
        <v>480000</v>
      </c>
      <c r="Q63" s="250">
        <v>0</v>
      </c>
      <c r="R63" s="251">
        <v>0</v>
      </c>
      <c r="S63" s="250">
        <v>0</v>
      </c>
      <c r="T63" s="251">
        <v>480000</v>
      </c>
      <c r="U63" s="250">
        <v>0</v>
      </c>
      <c r="V63" s="251">
        <v>0</v>
      </c>
      <c r="W63" s="286">
        <v>0</v>
      </c>
      <c r="X63" s="196"/>
      <c r="Y63" s="196"/>
      <c r="Z63" s="233"/>
      <c r="AA63" s="234"/>
      <c r="AB63" s="235"/>
      <c r="AC63" s="235"/>
      <c r="AD63" s="236"/>
      <c r="AE63" s="235"/>
      <c r="AF63" s="237"/>
      <c r="AG63" s="238"/>
      <c r="AH63" s="239"/>
      <c r="AI63" s="240"/>
      <c r="AJ63" s="240"/>
      <c r="AK63" s="241"/>
      <c r="AL63" s="242"/>
      <c r="AM63" s="243"/>
    </row>
    <row r="64" spans="1:39" ht="75" customHeight="1" x14ac:dyDescent="0.2">
      <c r="A64" s="225"/>
      <c r="B64" s="193"/>
      <c r="C64" s="194"/>
      <c r="D64" s="307" t="s">
        <v>829</v>
      </c>
      <c r="E64" s="244">
        <v>1</v>
      </c>
      <c r="F64" s="309" t="s">
        <v>718</v>
      </c>
      <c r="G64" s="285" t="s">
        <v>1561</v>
      </c>
      <c r="H64" s="248" t="s">
        <v>531</v>
      </c>
      <c r="I64" s="247" t="s">
        <v>539</v>
      </c>
      <c r="J64" s="248" t="s">
        <v>538</v>
      </c>
      <c r="K64" s="285" t="s">
        <v>987</v>
      </c>
      <c r="L64" s="244" t="s">
        <v>560</v>
      </c>
      <c r="M64" s="247">
        <v>500</v>
      </c>
      <c r="N64" s="248" t="s">
        <v>437</v>
      </c>
      <c r="O64" s="247">
        <v>300</v>
      </c>
      <c r="P64" s="251">
        <f>SUM(Q64:W64)</f>
        <v>250000</v>
      </c>
      <c r="Q64" s="250">
        <v>0</v>
      </c>
      <c r="R64" s="251">
        <v>0</v>
      </c>
      <c r="S64" s="250">
        <v>0</v>
      </c>
      <c r="T64" s="251">
        <v>250000</v>
      </c>
      <c r="U64" s="250">
        <v>0</v>
      </c>
      <c r="V64" s="251">
        <v>0</v>
      </c>
      <c r="W64" s="286">
        <v>0</v>
      </c>
      <c r="X64" s="196"/>
      <c r="Y64" s="196"/>
      <c r="Z64" s="233"/>
      <c r="AA64" s="234"/>
      <c r="AB64" s="235"/>
      <c r="AC64" s="235"/>
      <c r="AD64" s="236"/>
      <c r="AE64" s="235"/>
      <c r="AF64" s="237"/>
      <c r="AG64" s="238"/>
      <c r="AH64" s="239"/>
      <c r="AI64" s="240"/>
      <c r="AJ64" s="240"/>
      <c r="AK64" s="241"/>
      <c r="AL64" s="242"/>
      <c r="AM64" s="243"/>
    </row>
    <row r="65" spans="1:39" ht="75" customHeight="1" thickBot="1" x14ac:dyDescent="0.25">
      <c r="A65" s="289"/>
      <c r="B65" s="193"/>
      <c r="C65" s="194"/>
      <c r="D65" s="306" t="s">
        <v>830</v>
      </c>
      <c r="E65" s="280">
        <v>1</v>
      </c>
      <c r="F65" s="280" t="s">
        <v>756</v>
      </c>
      <c r="G65" s="288" t="s">
        <v>1562</v>
      </c>
      <c r="H65" s="260" t="s">
        <v>531</v>
      </c>
      <c r="I65" s="261" t="s">
        <v>539</v>
      </c>
      <c r="J65" s="260" t="s">
        <v>538</v>
      </c>
      <c r="K65" s="288" t="s">
        <v>978</v>
      </c>
      <c r="L65" s="280" t="s">
        <v>534</v>
      </c>
      <c r="M65" s="261">
        <v>1</v>
      </c>
      <c r="N65" s="260" t="s">
        <v>594</v>
      </c>
      <c r="O65" s="261">
        <v>600</v>
      </c>
      <c r="P65" s="281">
        <f>SUM(Q65:W65)</f>
        <v>2886848.98</v>
      </c>
      <c r="Q65" s="265">
        <v>0</v>
      </c>
      <c r="R65" s="281">
        <v>0</v>
      </c>
      <c r="S65" s="265">
        <v>0</v>
      </c>
      <c r="T65" s="266">
        <f>2196696.1+690152.88</f>
        <v>2886848.98</v>
      </c>
      <c r="U65" s="265">
        <v>0</v>
      </c>
      <c r="V65" s="281">
        <v>0</v>
      </c>
      <c r="W65" s="282">
        <v>0</v>
      </c>
      <c r="X65" s="196"/>
      <c r="Y65" s="196"/>
      <c r="Z65" s="210"/>
      <c r="AA65" s="210"/>
      <c r="AB65" s="211"/>
      <c r="AC65" s="211"/>
      <c r="AD65" s="212"/>
      <c r="AE65" s="211"/>
      <c r="AF65" s="214"/>
      <c r="AG65" s="310"/>
      <c r="AH65" s="311"/>
      <c r="AI65" s="312"/>
      <c r="AJ65" s="312"/>
      <c r="AK65" s="313"/>
      <c r="AL65" s="311"/>
      <c r="AM65" s="311"/>
    </row>
    <row r="66" spans="1:39" ht="15.75" customHeight="1" x14ac:dyDescent="0.2">
      <c r="A66" s="269"/>
      <c r="B66" s="193"/>
      <c r="C66" s="194"/>
      <c r="D66" s="270"/>
      <c r="E66" s="271"/>
      <c r="F66" s="271"/>
      <c r="G66" s="271"/>
      <c r="H66" s="270"/>
      <c r="I66" s="270"/>
      <c r="J66" s="270"/>
      <c r="K66" s="270"/>
      <c r="L66" s="270"/>
      <c r="M66" s="270"/>
      <c r="N66" s="270"/>
      <c r="O66" s="270"/>
      <c r="P66" s="277"/>
      <c r="Q66" s="277"/>
      <c r="R66" s="277"/>
      <c r="S66" s="277"/>
      <c r="T66" s="277"/>
      <c r="U66" s="277"/>
      <c r="V66" s="277"/>
      <c r="W66" s="277"/>
      <c r="X66" s="196"/>
      <c r="Y66" s="196"/>
      <c r="Z66" s="210"/>
      <c r="AA66" s="210"/>
      <c r="AB66" s="211"/>
      <c r="AC66" s="211"/>
      <c r="AD66" s="212"/>
      <c r="AE66" s="212"/>
      <c r="AF66" s="212"/>
      <c r="AG66" s="212"/>
      <c r="AH66" s="212"/>
      <c r="AI66" s="212"/>
      <c r="AJ66" s="212"/>
      <c r="AK66" s="213"/>
      <c r="AL66" s="214"/>
      <c r="AM66" s="214"/>
    </row>
    <row r="67" spans="1:39" s="224" customFormat="1" ht="18.75" thickBot="1" x14ac:dyDescent="0.25">
      <c r="A67" s="272"/>
      <c r="B67" s="193"/>
      <c r="C67" s="194"/>
      <c r="D67" s="216" t="s">
        <v>40</v>
      </c>
      <c r="E67" s="217"/>
      <c r="F67" s="217"/>
      <c r="G67" s="217"/>
      <c r="H67" s="216"/>
      <c r="I67" s="216"/>
      <c r="J67" s="216"/>
      <c r="K67" s="216"/>
      <c r="L67" s="216"/>
      <c r="M67" s="216"/>
      <c r="N67" s="216"/>
      <c r="O67" s="216"/>
      <c r="P67" s="278"/>
      <c r="Q67" s="278"/>
      <c r="R67" s="278"/>
      <c r="S67" s="278"/>
      <c r="T67" s="278"/>
      <c r="U67" s="278"/>
      <c r="V67" s="278"/>
      <c r="W67" s="278"/>
      <c r="X67" s="196"/>
      <c r="Y67" s="196"/>
      <c r="Z67" s="220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2"/>
      <c r="AL67" s="223"/>
      <c r="AM67" s="223"/>
    </row>
    <row r="68" spans="1:39" ht="75" customHeight="1" x14ac:dyDescent="0.2">
      <c r="A68" s="225" t="s">
        <v>540</v>
      </c>
      <c r="B68" s="193"/>
      <c r="C68" s="194"/>
      <c r="D68" s="606" t="s">
        <v>806</v>
      </c>
      <c r="E68" s="226">
        <v>1</v>
      </c>
      <c r="F68" s="227" t="s">
        <v>720</v>
      </c>
      <c r="G68" s="228" t="s">
        <v>556</v>
      </c>
      <c r="H68" s="229" t="s">
        <v>706</v>
      </c>
      <c r="I68" s="230" t="s">
        <v>539</v>
      </c>
      <c r="J68" s="229" t="s">
        <v>538</v>
      </c>
      <c r="K68" s="228" t="s">
        <v>553</v>
      </c>
      <c r="L68" s="229" t="s">
        <v>534</v>
      </c>
      <c r="M68" s="230">
        <v>570</v>
      </c>
      <c r="N68" s="229" t="s">
        <v>437</v>
      </c>
      <c r="O68" s="230">
        <v>200</v>
      </c>
      <c r="P68" s="231">
        <f>SUM(Q68:W68)</f>
        <v>150000</v>
      </c>
      <c r="Q68" s="232">
        <v>0</v>
      </c>
      <c r="R68" s="231">
        <v>0</v>
      </c>
      <c r="S68" s="232">
        <v>0</v>
      </c>
      <c r="T68" s="231">
        <v>150000</v>
      </c>
      <c r="U68" s="232">
        <v>0</v>
      </c>
      <c r="V68" s="231">
        <v>0</v>
      </c>
      <c r="W68" s="232">
        <v>0</v>
      </c>
      <c r="X68" s="196"/>
      <c r="Y68" s="196"/>
      <c r="Z68" s="233"/>
      <c r="AA68" s="234"/>
      <c r="AB68" s="235"/>
      <c r="AC68" s="235"/>
      <c r="AD68" s="236"/>
      <c r="AE68" s="235"/>
      <c r="AF68" s="237"/>
      <c r="AG68" s="238"/>
      <c r="AH68" s="239"/>
      <c r="AI68" s="240"/>
      <c r="AJ68" s="240"/>
      <c r="AK68" s="268"/>
      <c r="AL68" s="242"/>
      <c r="AM68" s="243"/>
    </row>
    <row r="69" spans="1:39" ht="75" customHeight="1" x14ac:dyDescent="0.2">
      <c r="A69" s="225" t="s">
        <v>540</v>
      </c>
      <c r="B69" s="193"/>
      <c r="C69" s="194"/>
      <c r="D69" s="307" t="s">
        <v>794</v>
      </c>
      <c r="E69" s="244">
        <v>1</v>
      </c>
      <c r="F69" s="245" t="s">
        <v>721</v>
      </c>
      <c r="G69" s="246" t="s">
        <v>557</v>
      </c>
      <c r="H69" s="247" t="s">
        <v>706</v>
      </c>
      <c r="I69" s="248" t="s">
        <v>539</v>
      </c>
      <c r="J69" s="247" t="s">
        <v>538</v>
      </c>
      <c r="K69" s="246" t="s">
        <v>554</v>
      </c>
      <c r="L69" s="247" t="s">
        <v>534</v>
      </c>
      <c r="M69" s="249" t="s">
        <v>1484</v>
      </c>
      <c r="N69" s="245" t="s">
        <v>1479</v>
      </c>
      <c r="O69" s="248">
        <v>150</v>
      </c>
      <c r="P69" s="250">
        <f>SUM(Q69:W69)</f>
        <v>400000</v>
      </c>
      <c r="Q69" s="251">
        <v>0</v>
      </c>
      <c r="R69" s="250">
        <v>0</v>
      </c>
      <c r="S69" s="251">
        <v>0</v>
      </c>
      <c r="T69" s="250">
        <v>400000</v>
      </c>
      <c r="U69" s="251">
        <v>0</v>
      </c>
      <c r="V69" s="250">
        <v>0</v>
      </c>
      <c r="W69" s="251">
        <v>0</v>
      </c>
      <c r="X69" s="196"/>
      <c r="Y69" s="196"/>
      <c r="Z69" s="233"/>
      <c r="AA69" s="234"/>
      <c r="AB69" s="235"/>
      <c r="AC69" s="235"/>
      <c r="AD69" s="236"/>
      <c r="AE69" s="235"/>
      <c r="AF69" s="237"/>
      <c r="AG69" s="238"/>
      <c r="AH69" s="239"/>
      <c r="AI69" s="240"/>
      <c r="AJ69" s="240"/>
      <c r="AK69" s="268"/>
      <c r="AL69" s="242"/>
      <c r="AM69" s="243"/>
    </row>
    <row r="70" spans="1:39" ht="75" customHeight="1" thickBot="1" x14ac:dyDescent="0.25">
      <c r="A70" s="225" t="s">
        <v>540</v>
      </c>
      <c r="B70" s="193"/>
      <c r="C70" s="194"/>
      <c r="D70" s="306" t="s">
        <v>807</v>
      </c>
      <c r="E70" s="280">
        <v>1</v>
      </c>
      <c r="F70" s="263" t="s">
        <v>722</v>
      </c>
      <c r="G70" s="262" t="s">
        <v>558</v>
      </c>
      <c r="H70" s="261" t="s">
        <v>706</v>
      </c>
      <c r="I70" s="260" t="s">
        <v>539</v>
      </c>
      <c r="J70" s="261" t="s">
        <v>538</v>
      </c>
      <c r="K70" s="262" t="s">
        <v>555</v>
      </c>
      <c r="L70" s="263" t="s">
        <v>560</v>
      </c>
      <c r="M70" s="314" t="s">
        <v>1483</v>
      </c>
      <c r="N70" s="263" t="s">
        <v>1480</v>
      </c>
      <c r="O70" s="260">
        <v>200</v>
      </c>
      <c r="P70" s="265">
        <f>SUM(Q70:W70)</f>
        <v>200000</v>
      </c>
      <c r="Q70" s="281">
        <v>0</v>
      </c>
      <c r="R70" s="265">
        <v>0</v>
      </c>
      <c r="S70" s="281">
        <v>0</v>
      </c>
      <c r="T70" s="265">
        <v>200000</v>
      </c>
      <c r="U70" s="281">
        <v>0</v>
      </c>
      <c r="V70" s="265">
        <v>0</v>
      </c>
      <c r="W70" s="281">
        <v>0</v>
      </c>
      <c r="X70" s="196"/>
      <c r="Y70" s="196"/>
      <c r="Z70" s="233"/>
      <c r="AA70" s="234"/>
      <c r="AB70" s="235"/>
      <c r="AC70" s="235"/>
      <c r="AD70" s="236"/>
      <c r="AE70" s="235"/>
      <c r="AF70" s="237"/>
      <c r="AG70" s="238"/>
      <c r="AH70" s="239"/>
      <c r="AI70" s="240"/>
      <c r="AJ70" s="240"/>
      <c r="AK70" s="268"/>
      <c r="AL70" s="242"/>
      <c r="AM70" s="243"/>
    </row>
    <row r="71" spans="1:39" ht="15.75" customHeight="1" x14ac:dyDescent="0.2">
      <c r="A71" s="269"/>
      <c r="B71" s="193"/>
      <c r="C71" s="194"/>
      <c r="D71" s="270"/>
      <c r="E71" s="271"/>
      <c r="F71" s="271"/>
      <c r="G71" s="271"/>
      <c r="H71" s="270"/>
      <c r="I71" s="270"/>
      <c r="J71" s="270"/>
      <c r="K71" s="270"/>
      <c r="L71" s="270"/>
      <c r="M71" s="270"/>
      <c r="N71" s="270"/>
      <c r="O71" s="270"/>
      <c r="P71" s="277"/>
      <c r="Q71" s="277"/>
      <c r="R71" s="277"/>
      <c r="S71" s="277"/>
      <c r="T71" s="277"/>
      <c r="U71" s="277"/>
      <c r="V71" s="277"/>
      <c r="W71" s="277"/>
      <c r="X71" s="196"/>
      <c r="Y71" s="196"/>
      <c r="Z71" s="210"/>
      <c r="AA71" s="210"/>
      <c r="AB71" s="211"/>
      <c r="AC71" s="211"/>
      <c r="AD71" s="212"/>
      <c r="AE71" s="212"/>
      <c r="AF71" s="212"/>
      <c r="AG71" s="212"/>
      <c r="AH71" s="212"/>
      <c r="AI71" s="212"/>
      <c r="AJ71" s="212"/>
      <c r="AK71" s="213"/>
      <c r="AL71" s="214"/>
      <c r="AM71" s="214"/>
    </row>
    <row r="72" spans="1:39" s="224" customFormat="1" ht="18.75" thickBot="1" x14ac:dyDescent="0.25">
      <c r="A72" s="272"/>
      <c r="B72" s="193"/>
      <c r="C72" s="194"/>
      <c r="D72" s="216" t="s">
        <v>346</v>
      </c>
      <c r="E72" s="217"/>
      <c r="F72" s="217"/>
      <c r="G72" s="217"/>
      <c r="H72" s="216"/>
      <c r="I72" s="216"/>
      <c r="J72" s="216"/>
      <c r="K72" s="216"/>
      <c r="L72" s="216"/>
      <c r="M72" s="216"/>
      <c r="N72" s="216"/>
      <c r="O72" s="216"/>
      <c r="P72" s="278"/>
      <c r="Q72" s="278"/>
      <c r="R72" s="278"/>
      <c r="S72" s="278"/>
      <c r="T72" s="278"/>
      <c r="U72" s="278"/>
      <c r="V72" s="278"/>
      <c r="W72" s="278"/>
      <c r="X72" s="196"/>
      <c r="Y72" s="196"/>
      <c r="Z72" s="220"/>
      <c r="AA72" s="221"/>
      <c r="AB72" s="221"/>
      <c r="AC72" s="221"/>
      <c r="AD72" s="221"/>
      <c r="AE72" s="221"/>
      <c r="AF72" s="221"/>
      <c r="AG72" s="221"/>
      <c r="AH72" s="221"/>
      <c r="AI72" s="221"/>
      <c r="AJ72" s="221"/>
      <c r="AK72" s="222"/>
      <c r="AL72" s="223"/>
      <c r="AM72" s="223"/>
    </row>
    <row r="73" spans="1:39" ht="75" customHeight="1" x14ac:dyDescent="0.2">
      <c r="A73" s="225" t="s">
        <v>324</v>
      </c>
      <c r="B73" s="193"/>
      <c r="C73" s="194"/>
      <c r="D73" s="226" t="s">
        <v>809</v>
      </c>
      <c r="E73" s="227">
        <v>1</v>
      </c>
      <c r="F73" s="226" t="s">
        <v>724</v>
      </c>
      <c r="G73" s="283" t="s">
        <v>1563</v>
      </c>
      <c r="H73" s="230" t="s">
        <v>531</v>
      </c>
      <c r="I73" s="229" t="s">
        <v>539</v>
      </c>
      <c r="J73" s="230" t="s">
        <v>538</v>
      </c>
      <c r="K73" s="283" t="s">
        <v>561</v>
      </c>
      <c r="L73" s="226" t="s">
        <v>560</v>
      </c>
      <c r="M73" s="227" t="s">
        <v>1481</v>
      </c>
      <c r="N73" s="226" t="s">
        <v>1482</v>
      </c>
      <c r="O73" s="229">
        <v>100</v>
      </c>
      <c r="P73" s="232">
        <f>SUM(Q73:W73)</f>
        <v>200000</v>
      </c>
      <c r="Q73" s="231">
        <v>0</v>
      </c>
      <c r="R73" s="232">
        <v>0</v>
      </c>
      <c r="S73" s="231">
        <v>0</v>
      </c>
      <c r="T73" s="232">
        <v>200000</v>
      </c>
      <c r="U73" s="231">
        <v>0</v>
      </c>
      <c r="V73" s="232">
        <v>0</v>
      </c>
      <c r="W73" s="279">
        <v>0</v>
      </c>
      <c r="X73" s="196"/>
      <c r="Y73" s="196"/>
      <c r="Z73" s="233"/>
      <c r="AA73" s="234"/>
      <c r="AB73" s="235"/>
      <c r="AC73" s="235"/>
      <c r="AD73" s="236"/>
      <c r="AE73" s="235"/>
      <c r="AF73" s="237"/>
      <c r="AG73" s="238"/>
      <c r="AH73" s="239"/>
      <c r="AI73" s="240"/>
      <c r="AJ73" s="240"/>
      <c r="AK73" s="268"/>
      <c r="AL73" s="242"/>
      <c r="AM73" s="243"/>
    </row>
    <row r="74" spans="1:39" ht="75" customHeight="1" thickBot="1" x14ac:dyDescent="0.25">
      <c r="A74" s="225" t="s">
        <v>324</v>
      </c>
      <c r="B74" s="193"/>
      <c r="C74" s="194"/>
      <c r="D74" s="280" t="s">
        <v>833</v>
      </c>
      <c r="E74" s="263">
        <v>1</v>
      </c>
      <c r="F74" s="280" t="s">
        <v>1038</v>
      </c>
      <c r="G74" s="288" t="s">
        <v>996</v>
      </c>
      <c r="H74" s="260" t="s">
        <v>710</v>
      </c>
      <c r="I74" s="261" t="s">
        <v>539</v>
      </c>
      <c r="J74" s="260" t="s">
        <v>538</v>
      </c>
      <c r="K74" s="288" t="s">
        <v>997</v>
      </c>
      <c r="L74" s="280" t="s">
        <v>534</v>
      </c>
      <c r="M74" s="261">
        <v>1</v>
      </c>
      <c r="N74" s="260" t="s">
        <v>436</v>
      </c>
      <c r="O74" s="261">
        <v>100</v>
      </c>
      <c r="P74" s="281">
        <f>SUM(Q74:W74)</f>
        <v>210000</v>
      </c>
      <c r="Q74" s="265">
        <v>0</v>
      </c>
      <c r="R74" s="281">
        <v>0</v>
      </c>
      <c r="S74" s="265">
        <v>0</v>
      </c>
      <c r="T74" s="281">
        <v>210000</v>
      </c>
      <c r="U74" s="265">
        <v>0</v>
      </c>
      <c r="V74" s="281">
        <v>0</v>
      </c>
      <c r="W74" s="282">
        <v>0</v>
      </c>
      <c r="X74" s="196"/>
      <c r="Y74" s="196"/>
      <c r="Z74" s="233"/>
      <c r="AA74" s="234"/>
      <c r="AB74" s="235"/>
      <c r="AC74" s="235"/>
      <c r="AD74" s="236"/>
      <c r="AE74" s="235"/>
      <c r="AF74" s="237"/>
      <c r="AG74" s="238"/>
      <c r="AH74" s="239"/>
      <c r="AI74" s="240"/>
      <c r="AJ74" s="240"/>
      <c r="AK74" s="268"/>
      <c r="AL74" s="242"/>
      <c r="AM74" s="243"/>
    </row>
    <row r="75" spans="1:39" ht="15.75" customHeight="1" x14ac:dyDescent="0.2">
      <c r="A75" s="269"/>
      <c r="B75" s="193"/>
      <c r="C75" s="194"/>
      <c r="D75" s="270"/>
      <c r="E75" s="271"/>
      <c r="F75" s="271"/>
      <c r="G75" s="271"/>
      <c r="H75" s="270"/>
      <c r="I75" s="270"/>
      <c r="J75" s="270"/>
      <c r="K75" s="270"/>
      <c r="L75" s="270"/>
      <c r="M75" s="270"/>
      <c r="N75" s="270"/>
      <c r="O75" s="270"/>
      <c r="P75" s="277"/>
      <c r="Q75" s="277"/>
      <c r="R75" s="277"/>
      <c r="S75" s="277"/>
      <c r="T75" s="277"/>
      <c r="U75" s="277"/>
      <c r="V75" s="277"/>
      <c r="W75" s="277"/>
      <c r="X75" s="196"/>
      <c r="Y75" s="196"/>
      <c r="Z75" s="210"/>
      <c r="AA75" s="210"/>
      <c r="AB75" s="211"/>
      <c r="AC75" s="211"/>
      <c r="AD75" s="212"/>
      <c r="AE75" s="212"/>
      <c r="AF75" s="212"/>
      <c r="AG75" s="212"/>
      <c r="AH75" s="212"/>
      <c r="AI75" s="212"/>
      <c r="AJ75" s="212"/>
      <c r="AK75" s="213"/>
      <c r="AL75" s="214"/>
      <c r="AM75" s="214"/>
    </row>
    <row r="76" spans="1:39" s="224" customFormat="1" ht="18.75" thickBot="1" x14ac:dyDescent="0.25">
      <c r="A76" s="272"/>
      <c r="B76" s="193"/>
      <c r="C76" s="194"/>
      <c r="D76" s="216" t="s">
        <v>725</v>
      </c>
      <c r="E76" s="217"/>
      <c r="F76" s="217"/>
      <c r="G76" s="217"/>
      <c r="H76" s="216"/>
      <c r="I76" s="216"/>
      <c r="J76" s="216"/>
      <c r="K76" s="216"/>
      <c r="L76" s="216"/>
      <c r="M76" s="216"/>
      <c r="N76" s="216"/>
      <c r="O76" s="216"/>
      <c r="P76" s="278"/>
      <c r="Q76" s="278"/>
      <c r="R76" s="278"/>
      <c r="S76" s="278"/>
      <c r="T76" s="278"/>
      <c r="U76" s="278"/>
      <c r="V76" s="278"/>
      <c r="W76" s="278"/>
      <c r="X76" s="196"/>
      <c r="Y76" s="196"/>
      <c r="Z76" s="220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2"/>
      <c r="AL76" s="223"/>
      <c r="AM76" s="223"/>
    </row>
    <row r="77" spans="1:39" ht="75" customHeight="1" thickBot="1" x14ac:dyDescent="0.25">
      <c r="A77" s="225"/>
      <c r="B77" s="193"/>
      <c r="C77" s="194"/>
      <c r="D77" s="609" t="s">
        <v>836</v>
      </c>
      <c r="E77" s="315">
        <v>1</v>
      </c>
      <c r="F77" s="315" t="s">
        <v>953</v>
      </c>
      <c r="G77" s="316" t="s">
        <v>1564</v>
      </c>
      <c r="H77" s="317" t="s">
        <v>706</v>
      </c>
      <c r="I77" s="318" t="s">
        <v>539</v>
      </c>
      <c r="J77" s="317" t="s">
        <v>538</v>
      </c>
      <c r="K77" s="316" t="s">
        <v>1007</v>
      </c>
      <c r="L77" s="315" t="s">
        <v>560</v>
      </c>
      <c r="M77" s="318">
        <v>1</v>
      </c>
      <c r="N77" s="317" t="s">
        <v>694</v>
      </c>
      <c r="O77" s="318">
        <v>40</v>
      </c>
      <c r="P77" s="319">
        <f>SUM(Q77:W77)</f>
        <v>120000</v>
      </c>
      <c r="Q77" s="320">
        <v>0</v>
      </c>
      <c r="R77" s="319">
        <v>0</v>
      </c>
      <c r="S77" s="320">
        <v>0</v>
      </c>
      <c r="T77" s="319">
        <v>120000</v>
      </c>
      <c r="U77" s="320">
        <v>0</v>
      </c>
      <c r="V77" s="319">
        <v>0</v>
      </c>
      <c r="W77" s="321">
        <v>0</v>
      </c>
      <c r="X77" s="196"/>
      <c r="Y77" s="196"/>
      <c r="Z77" s="233" t="s">
        <v>289</v>
      </c>
      <c r="AA77" s="234">
        <v>7151002780</v>
      </c>
      <c r="AB77" s="235" t="s">
        <v>266</v>
      </c>
      <c r="AC77" s="235"/>
      <c r="AD77" s="236" t="s">
        <v>288</v>
      </c>
      <c r="AE77" s="235" t="s">
        <v>287</v>
      </c>
      <c r="AF77" s="237"/>
      <c r="AG77" s="238" t="s">
        <v>243</v>
      </c>
      <c r="AH77" s="239" t="s">
        <v>451</v>
      </c>
      <c r="AI77" s="240"/>
      <c r="AJ77" s="240"/>
      <c r="AK77" s="268">
        <v>150000</v>
      </c>
      <c r="AL77" s="242"/>
      <c r="AM77" s="243"/>
    </row>
    <row r="78" spans="1:39" ht="45" customHeight="1" thickBot="1" x14ac:dyDescent="0.25">
      <c r="A78" s="210"/>
      <c r="B78" s="193"/>
      <c r="C78" s="194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3" t="s">
        <v>113</v>
      </c>
      <c r="P78" s="324">
        <f>SUM(P13:P77)</f>
        <v>13457959.98</v>
      </c>
      <c r="Q78" s="324">
        <f t="shared" ref="Q78:W78" si="1">SUM(Q13:Q77)</f>
        <v>0</v>
      </c>
      <c r="R78" s="324">
        <f t="shared" si="1"/>
        <v>0</v>
      </c>
      <c r="S78" s="324">
        <f t="shared" si="1"/>
        <v>0</v>
      </c>
      <c r="T78" s="324">
        <f>SUM(T13:T77)</f>
        <v>13457959.98</v>
      </c>
      <c r="U78" s="324">
        <f t="shared" si="1"/>
        <v>0</v>
      </c>
      <c r="V78" s="324">
        <f t="shared" si="1"/>
        <v>0</v>
      </c>
      <c r="W78" s="325">
        <f t="shared" si="1"/>
        <v>0</v>
      </c>
      <c r="X78" s="196"/>
      <c r="Y78" s="196"/>
      <c r="Z78" s="210"/>
      <c r="AA78" s="210"/>
      <c r="AB78" s="211"/>
      <c r="AC78" s="211"/>
      <c r="AD78" s="212"/>
      <c r="AE78" s="211"/>
      <c r="AF78" s="214"/>
      <c r="AG78" s="214"/>
      <c r="AH78" s="214"/>
      <c r="AI78" s="214"/>
      <c r="AJ78" s="326" t="s">
        <v>113</v>
      </c>
      <c r="AK78" s="327"/>
      <c r="AL78" s="214"/>
      <c r="AM78" s="214"/>
    </row>
    <row r="79" spans="1:39" ht="18.75" thickBot="1" x14ac:dyDescent="0.25">
      <c r="A79" s="328"/>
      <c r="B79" s="193"/>
      <c r="C79" s="194"/>
      <c r="D79" s="329"/>
      <c r="E79" s="330"/>
      <c r="F79" s="330"/>
      <c r="G79" s="330"/>
      <c r="H79" s="329"/>
      <c r="I79" s="329"/>
      <c r="J79" s="329"/>
      <c r="K79" s="329"/>
      <c r="L79" s="329"/>
      <c r="M79" s="329"/>
      <c r="N79" s="329"/>
      <c r="O79" s="329"/>
      <c r="P79" s="331"/>
      <c r="Q79" s="331"/>
      <c r="R79" s="331"/>
      <c r="S79" s="332"/>
      <c r="T79" s="331"/>
      <c r="U79" s="331"/>
      <c r="V79" s="331"/>
      <c r="W79" s="331"/>
      <c r="X79" s="196"/>
      <c r="Y79" s="196"/>
      <c r="Z79" s="210"/>
      <c r="AA79" s="210"/>
      <c r="AB79" s="211"/>
      <c r="AC79" s="211"/>
      <c r="AD79" s="212"/>
      <c r="AE79" s="211"/>
      <c r="AF79" s="214"/>
      <c r="AG79" s="214"/>
      <c r="AH79" s="214"/>
      <c r="AI79" s="214"/>
      <c r="AJ79" s="326"/>
      <c r="AK79" s="326"/>
      <c r="AL79" s="214"/>
      <c r="AM79" s="333"/>
    </row>
    <row r="80" spans="1:39" s="205" customFormat="1" ht="24" thickBot="1" x14ac:dyDescent="0.4">
      <c r="A80" s="198"/>
      <c r="B80" s="193"/>
      <c r="C80" s="194"/>
      <c r="D80" s="199" t="s">
        <v>632</v>
      </c>
      <c r="E80" s="334"/>
      <c r="F80" s="334"/>
      <c r="G80" s="334"/>
      <c r="H80" s="335"/>
      <c r="I80" s="335"/>
      <c r="J80" s="335"/>
      <c r="K80" s="335"/>
      <c r="L80" s="335"/>
      <c r="M80" s="335"/>
      <c r="N80" s="335"/>
      <c r="O80" s="335"/>
      <c r="P80" s="336"/>
      <c r="Q80" s="336"/>
      <c r="R80" s="336"/>
      <c r="S80" s="336"/>
      <c r="T80" s="336"/>
      <c r="U80" s="336"/>
      <c r="V80" s="336"/>
      <c r="W80" s="337"/>
      <c r="X80" s="196"/>
      <c r="Y80" s="196"/>
      <c r="Z80" s="200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4"/>
      <c r="AL80" s="203"/>
      <c r="AM80" s="204"/>
    </row>
    <row r="81" spans="1:39" x14ac:dyDescent="0.2">
      <c r="A81" s="338"/>
      <c r="B81" s="193"/>
      <c r="C81" s="194"/>
      <c r="D81" s="339"/>
      <c r="E81" s="340"/>
      <c r="F81" s="340"/>
      <c r="G81" s="340"/>
      <c r="H81" s="339"/>
      <c r="I81" s="339"/>
      <c r="J81" s="339"/>
      <c r="K81" s="339"/>
      <c r="L81" s="339"/>
      <c r="M81" s="339"/>
      <c r="N81" s="339"/>
      <c r="O81" s="339"/>
      <c r="P81" s="341"/>
      <c r="Q81" s="341"/>
      <c r="R81" s="341"/>
      <c r="S81" s="341"/>
      <c r="T81" s="341"/>
      <c r="U81" s="341"/>
      <c r="V81" s="341"/>
      <c r="W81" s="341"/>
      <c r="X81" s="196"/>
      <c r="Y81" s="196"/>
      <c r="Z81" s="210"/>
      <c r="AA81" s="210"/>
      <c r="AB81" s="211"/>
      <c r="AC81" s="211"/>
      <c r="AD81" s="212"/>
      <c r="AE81" s="211"/>
      <c r="AF81" s="214"/>
      <c r="AG81" s="214"/>
      <c r="AH81" s="214"/>
      <c r="AI81" s="214"/>
      <c r="AJ81" s="326"/>
      <c r="AK81" s="326"/>
      <c r="AL81" s="214"/>
      <c r="AM81" s="333"/>
    </row>
    <row r="82" spans="1:39" s="224" customFormat="1" ht="18.75" thickBot="1" x14ac:dyDescent="0.25">
      <c r="A82" s="215"/>
      <c r="B82" s="193"/>
      <c r="C82" s="194"/>
      <c r="D82" s="219" t="s">
        <v>51</v>
      </c>
      <c r="E82" s="218"/>
      <c r="F82" s="218"/>
      <c r="G82" s="218"/>
      <c r="H82" s="219"/>
      <c r="I82" s="219"/>
      <c r="J82" s="219"/>
      <c r="K82" s="219"/>
      <c r="L82" s="219"/>
      <c r="M82" s="219"/>
      <c r="N82" s="219"/>
      <c r="O82" s="219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220"/>
      <c r="AA82" s="221"/>
      <c r="AB82" s="221"/>
      <c r="AC82" s="221"/>
      <c r="AD82" s="221"/>
      <c r="AE82" s="221"/>
      <c r="AF82" s="221"/>
      <c r="AG82" s="221"/>
      <c r="AH82" s="221"/>
      <c r="AI82" s="221"/>
      <c r="AJ82" s="221"/>
      <c r="AK82" s="222"/>
      <c r="AL82" s="223"/>
      <c r="AM82" s="223"/>
    </row>
    <row r="83" spans="1:39" ht="75" customHeight="1" x14ac:dyDescent="0.2">
      <c r="A83" s="225" t="s">
        <v>324</v>
      </c>
      <c r="B83" s="193"/>
      <c r="C83" s="194"/>
      <c r="D83" s="606" t="s">
        <v>810</v>
      </c>
      <c r="E83" s="226">
        <v>1</v>
      </c>
      <c r="F83" s="227" t="s">
        <v>727</v>
      </c>
      <c r="G83" s="228" t="s">
        <v>563</v>
      </c>
      <c r="H83" s="229" t="s">
        <v>726</v>
      </c>
      <c r="I83" s="230" t="s">
        <v>539</v>
      </c>
      <c r="J83" s="229" t="s">
        <v>538</v>
      </c>
      <c r="K83" s="228" t="s">
        <v>564</v>
      </c>
      <c r="L83" s="229" t="s">
        <v>534</v>
      </c>
      <c r="M83" s="230">
        <v>100</v>
      </c>
      <c r="N83" s="229" t="s">
        <v>437</v>
      </c>
      <c r="O83" s="230">
        <v>70</v>
      </c>
      <c r="P83" s="231">
        <f>SUM(Q83:W83)</f>
        <v>95000</v>
      </c>
      <c r="Q83" s="232">
        <v>0</v>
      </c>
      <c r="R83" s="231">
        <v>0</v>
      </c>
      <c r="S83" s="232">
        <v>0</v>
      </c>
      <c r="T83" s="231">
        <v>95000</v>
      </c>
      <c r="U83" s="232">
        <v>0</v>
      </c>
      <c r="V83" s="231">
        <v>0</v>
      </c>
      <c r="W83" s="232">
        <v>0</v>
      </c>
      <c r="X83" s="196"/>
      <c r="Y83" s="196"/>
      <c r="Z83" s="233"/>
      <c r="AA83" s="234"/>
      <c r="AB83" s="235"/>
      <c r="AC83" s="235"/>
      <c r="AD83" s="236"/>
      <c r="AE83" s="235"/>
      <c r="AF83" s="237"/>
      <c r="AG83" s="238"/>
      <c r="AH83" s="239"/>
      <c r="AI83" s="240"/>
      <c r="AJ83" s="240"/>
      <c r="AK83" s="268"/>
      <c r="AL83" s="242"/>
      <c r="AM83" s="243"/>
    </row>
    <row r="84" spans="1:39" ht="75" customHeight="1" thickBot="1" x14ac:dyDescent="0.25">
      <c r="A84" s="225" t="s">
        <v>324</v>
      </c>
      <c r="B84" s="255">
        <v>74642</v>
      </c>
      <c r="C84" s="194"/>
      <c r="D84" s="306" t="s">
        <v>811</v>
      </c>
      <c r="E84" s="280">
        <v>1</v>
      </c>
      <c r="F84" s="263" t="s">
        <v>728</v>
      </c>
      <c r="G84" s="262" t="s">
        <v>1565</v>
      </c>
      <c r="H84" s="261" t="s">
        <v>726</v>
      </c>
      <c r="I84" s="260" t="s">
        <v>539</v>
      </c>
      <c r="J84" s="261" t="s">
        <v>538</v>
      </c>
      <c r="K84" s="262" t="s">
        <v>562</v>
      </c>
      <c r="L84" s="263" t="s">
        <v>560</v>
      </c>
      <c r="M84" s="260">
        <v>250</v>
      </c>
      <c r="N84" s="261" t="s">
        <v>437</v>
      </c>
      <c r="O84" s="260">
        <v>120</v>
      </c>
      <c r="P84" s="265">
        <f>SUM(Q84:W84)</f>
        <v>220000</v>
      </c>
      <c r="Q84" s="281">
        <v>0</v>
      </c>
      <c r="R84" s="265">
        <v>0</v>
      </c>
      <c r="S84" s="281">
        <v>0</v>
      </c>
      <c r="T84" s="265">
        <v>220000</v>
      </c>
      <c r="U84" s="281">
        <v>0</v>
      </c>
      <c r="V84" s="265">
        <v>0</v>
      </c>
      <c r="W84" s="281">
        <v>0</v>
      </c>
      <c r="X84" s="196"/>
      <c r="Y84" s="196"/>
      <c r="Z84" s="233"/>
      <c r="AA84" s="234"/>
      <c r="AB84" s="235"/>
      <c r="AC84" s="235"/>
      <c r="AD84" s="236"/>
      <c r="AE84" s="235"/>
      <c r="AF84" s="237"/>
      <c r="AG84" s="238"/>
      <c r="AH84" s="239"/>
      <c r="AI84" s="240"/>
      <c r="AJ84" s="240"/>
      <c r="AK84" s="268"/>
      <c r="AL84" s="242"/>
      <c r="AM84" s="243"/>
    </row>
    <row r="85" spans="1:39" x14ac:dyDescent="0.2">
      <c r="A85" s="338"/>
      <c r="B85" s="193"/>
      <c r="C85" s="194"/>
      <c r="D85" s="339"/>
      <c r="E85" s="340"/>
      <c r="F85" s="340"/>
      <c r="G85" s="340"/>
      <c r="H85" s="339"/>
      <c r="I85" s="339"/>
      <c r="J85" s="339"/>
      <c r="K85" s="339"/>
      <c r="L85" s="339"/>
      <c r="M85" s="339"/>
      <c r="N85" s="339"/>
      <c r="O85" s="339"/>
      <c r="P85" s="341"/>
      <c r="Q85" s="341"/>
      <c r="R85" s="341"/>
      <c r="S85" s="341"/>
      <c r="T85" s="341"/>
      <c r="U85" s="341"/>
      <c r="V85" s="341"/>
      <c r="W85" s="341"/>
      <c r="X85" s="196"/>
      <c r="Y85" s="196"/>
      <c r="Z85" s="210"/>
      <c r="AA85" s="210"/>
      <c r="AB85" s="211"/>
      <c r="AC85" s="211"/>
      <c r="AD85" s="212"/>
      <c r="AE85" s="211"/>
      <c r="AF85" s="214"/>
      <c r="AG85" s="214"/>
      <c r="AH85" s="214"/>
      <c r="AI85" s="214"/>
      <c r="AJ85" s="326"/>
      <c r="AK85" s="326"/>
      <c r="AL85" s="214"/>
      <c r="AM85" s="333"/>
    </row>
    <row r="86" spans="1:39" s="224" customFormat="1" ht="18.75" thickBot="1" x14ac:dyDescent="0.25">
      <c r="A86" s="272"/>
      <c r="B86" s="193"/>
      <c r="C86" s="194"/>
      <c r="D86" s="216" t="s">
        <v>7</v>
      </c>
      <c r="E86" s="217"/>
      <c r="F86" s="217"/>
      <c r="G86" s="217"/>
      <c r="H86" s="216"/>
      <c r="I86" s="216"/>
      <c r="J86" s="216"/>
      <c r="K86" s="216"/>
      <c r="L86" s="216"/>
      <c r="M86" s="216"/>
      <c r="N86" s="216"/>
      <c r="O86" s="216"/>
      <c r="P86" s="278"/>
      <c r="Q86" s="278"/>
      <c r="R86" s="278"/>
      <c r="S86" s="278"/>
      <c r="T86" s="278"/>
      <c r="U86" s="278"/>
      <c r="V86" s="278"/>
      <c r="W86" s="278"/>
      <c r="X86" s="196"/>
      <c r="Y86" s="196"/>
      <c r="Z86" s="342"/>
      <c r="AA86" s="221"/>
      <c r="AB86" s="221"/>
      <c r="AC86" s="221"/>
      <c r="AD86" s="221"/>
      <c r="AE86" s="221"/>
      <c r="AF86" s="221"/>
      <c r="AG86" s="221"/>
      <c r="AH86" s="221"/>
      <c r="AI86" s="221"/>
      <c r="AJ86" s="221"/>
      <c r="AK86" s="222"/>
      <c r="AL86" s="223"/>
      <c r="AM86" s="223"/>
    </row>
    <row r="87" spans="1:39" ht="75" customHeight="1" x14ac:dyDescent="0.2">
      <c r="A87" s="225" t="s">
        <v>146</v>
      </c>
      <c r="B87" s="193"/>
      <c r="C87" s="194"/>
      <c r="D87" s="606" t="s">
        <v>812</v>
      </c>
      <c r="E87" s="226">
        <v>1</v>
      </c>
      <c r="F87" s="227" t="s">
        <v>708</v>
      </c>
      <c r="G87" s="228" t="s">
        <v>565</v>
      </c>
      <c r="H87" s="229" t="s">
        <v>706</v>
      </c>
      <c r="I87" s="230" t="s">
        <v>539</v>
      </c>
      <c r="J87" s="229" t="s">
        <v>538</v>
      </c>
      <c r="K87" s="228" t="s">
        <v>568</v>
      </c>
      <c r="L87" s="227" t="s">
        <v>560</v>
      </c>
      <c r="M87" s="230">
        <v>250</v>
      </c>
      <c r="N87" s="229" t="s">
        <v>437</v>
      </c>
      <c r="O87" s="230">
        <v>120</v>
      </c>
      <c r="P87" s="231">
        <f t="shared" ref="P87:P95" si="2">SUM(Q87:W87)</f>
        <v>230000</v>
      </c>
      <c r="Q87" s="232">
        <v>0</v>
      </c>
      <c r="R87" s="231">
        <v>0</v>
      </c>
      <c r="S87" s="232">
        <v>0</v>
      </c>
      <c r="T87" s="231">
        <v>230000</v>
      </c>
      <c r="U87" s="232">
        <v>0</v>
      </c>
      <c r="V87" s="231">
        <v>0</v>
      </c>
      <c r="W87" s="232">
        <v>0</v>
      </c>
      <c r="X87" s="196"/>
      <c r="Y87" s="196"/>
      <c r="Z87" s="233" t="s">
        <v>147</v>
      </c>
      <c r="AA87" s="234" t="s">
        <v>90</v>
      </c>
      <c r="AB87" s="235" t="s">
        <v>148</v>
      </c>
      <c r="AC87" s="235" t="s">
        <v>148</v>
      </c>
      <c r="AD87" s="236" t="s">
        <v>111</v>
      </c>
      <c r="AE87" s="235" t="s">
        <v>126</v>
      </c>
      <c r="AF87" s="237" t="s">
        <v>91</v>
      </c>
      <c r="AG87" s="238" t="s">
        <v>296</v>
      </c>
      <c r="AH87" s="239"/>
      <c r="AI87" s="240">
        <v>250</v>
      </c>
      <c r="AJ87" s="240" t="s">
        <v>125</v>
      </c>
      <c r="AK87" s="268"/>
      <c r="AL87" s="242"/>
      <c r="AM87" s="243"/>
    </row>
    <row r="88" spans="1:39" ht="75" customHeight="1" x14ac:dyDescent="0.2">
      <c r="A88" s="225" t="s">
        <v>160</v>
      </c>
      <c r="B88" s="193"/>
      <c r="C88" s="194"/>
      <c r="D88" s="307" t="s">
        <v>813</v>
      </c>
      <c r="E88" s="244">
        <v>1</v>
      </c>
      <c r="F88" s="245" t="s">
        <v>1268</v>
      </c>
      <c r="G88" s="246" t="s">
        <v>729</v>
      </c>
      <c r="H88" s="247" t="s">
        <v>726</v>
      </c>
      <c r="I88" s="248" t="s">
        <v>539</v>
      </c>
      <c r="J88" s="247" t="s">
        <v>538</v>
      </c>
      <c r="K88" s="246" t="s">
        <v>564</v>
      </c>
      <c r="L88" s="245" t="s">
        <v>534</v>
      </c>
      <c r="M88" s="248">
        <v>330</v>
      </c>
      <c r="N88" s="247" t="s">
        <v>437</v>
      </c>
      <c r="O88" s="248">
        <v>160</v>
      </c>
      <c r="P88" s="250">
        <f t="shared" si="2"/>
        <v>300000</v>
      </c>
      <c r="Q88" s="251">
        <v>0</v>
      </c>
      <c r="R88" s="250">
        <v>0</v>
      </c>
      <c r="S88" s="251">
        <v>0</v>
      </c>
      <c r="T88" s="250">
        <v>300000</v>
      </c>
      <c r="U88" s="251">
        <v>0</v>
      </c>
      <c r="V88" s="250">
        <v>0</v>
      </c>
      <c r="W88" s="251">
        <v>0</v>
      </c>
      <c r="X88" s="196"/>
      <c r="Y88" s="196"/>
      <c r="Z88" s="233" t="s">
        <v>929</v>
      </c>
      <c r="AA88" s="234" t="s">
        <v>930</v>
      </c>
      <c r="AB88" s="235" t="s">
        <v>161</v>
      </c>
      <c r="AC88" s="235" t="s">
        <v>161</v>
      </c>
      <c r="AD88" s="236" t="s">
        <v>111</v>
      </c>
      <c r="AE88" s="235" t="s">
        <v>123</v>
      </c>
      <c r="AF88" s="237" t="s">
        <v>91</v>
      </c>
      <c r="AG88" s="238" t="s">
        <v>243</v>
      </c>
      <c r="AH88" s="239" t="s">
        <v>297</v>
      </c>
      <c r="AI88" s="240"/>
      <c r="AJ88" s="240"/>
      <c r="AK88" s="268">
        <v>500000</v>
      </c>
      <c r="AL88" s="242"/>
      <c r="AM88" s="243"/>
    </row>
    <row r="89" spans="1:39" ht="75" customHeight="1" x14ac:dyDescent="0.2">
      <c r="A89" s="225" t="s">
        <v>236</v>
      </c>
      <c r="B89" s="193"/>
      <c r="C89" s="194"/>
      <c r="D89" s="307" t="s">
        <v>814</v>
      </c>
      <c r="E89" s="244">
        <v>1</v>
      </c>
      <c r="F89" s="245" t="s">
        <v>731</v>
      </c>
      <c r="G89" s="246" t="s">
        <v>235</v>
      </c>
      <c r="H89" s="247" t="s">
        <v>726</v>
      </c>
      <c r="I89" s="248" t="s">
        <v>539</v>
      </c>
      <c r="J89" s="247" t="s">
        <v>538</v>
      </c>
      <c r="K89" s="246" t="s">
        <v>569</v>
      </c>
      <c r="L89" s="245" t="s">
        <v>534</v>
      </c>
      <c r="M89" s="248">
        <v>650</v>
      </c>
      <c r="N89" s="247" t="s">
        <v>437</v>
      </c>
      <c r="O89" s="248">
        <v>200</v>
      </c>
      <c r="P89" s="250">
        <f t="shared" si="2"/>
        <v>600000</v>
      </c>
      <c r="Q89" s="251">
        <v>0</v>
      </c>
      <c r="R89" s="250">
        <v>0</v>
      </c>
      <c r="S89" s="251">
        <v>0</v>
      </c>
      <c r="T89" s="250">
        <v>600000</v>
      </c>
      <c r="U89" s="251">
        <v>0</v>
      </c>
      <c r="V89" s="250">
        <v>0</v>
      </c>
      <c r="W89" s="251">
        <v>0</v>
      </c>
      <c r="X89" s="196"/>
      <c r="Y89" s="196"/>
      <c r="Z89" s="233"/>
      <c r="AA89" s="234"/>
      <c r="AB89" s="235" t="s">
        <v>234</v>
      </c>
      <c r="AC89" s="235" t="s">
        <v>235</v>
      </c>
      <c r="AD89" s="236"/>
      <c r="AE89" s="235" t="s">
        <v>237</v>
      </c>
      <c r="AF89" s="237"/>
      <c r="AG89" s="238" t="s">
        <v>319</v>
      </c>
      <c r="AH89" s="239"/>
      <c r="AI89" s="240">
        <v>700</v>
      </c>
      <c r="AJ89" s="240" t="s">
        <v>232</v>
      </c>
      <c r="AK89" s="268">
        <v>1000000</v>
      </c>
      <c r="AL89" s="242">
        <f>SUM(AM89:AM89)</f>
        <v>0</v>
      </c>
      <c r="AM89" s="243">
        <v>0</v>
      </c>
    </row>
    <row r="90" spans="1:39" ht="75" customHeight="1" x14ac:dyDescent="0.2">
      <c r="A90" s="343" t="s">
        <v>399</v>
      </c>
      <c r="B90" s="193"/>
      <c r="C90" s="194"/>
      <c r="D90" s="307" t="s">
        <v>815</v>
      </c>
      <c r="E90" s="244">
        <v>1</v>
      </c>
      <c r="F90" s="245" t="s">
        <v>708</v>
      </c>
      <c r="G90" s="246" t="s">
        <v>1566</v>
      </c>
      <c r="H90" s="247" t="s">
        <v>706</v>
      </c>
      <c r="I90" s="248" t="s">
        <v>539</v>
      </c>
      <c r="J90" s="247" t="s">
        <v>538</v>
      </c>
      <c r="K90" s="246" t="s">
        <v>571</v>
      </c>
      <c r="L90" s="245" t="s">
        <v>534</v>
      </c>
      <c r="M90" s="248">
        <v>600</v>
      </c>
      <c r="N90" s="247" t="s">
        <v>437</v>
      </c>
      <c r="O90" s="248">
        <v>500</v>
      </c>
      <c r="P90" s="250">
        <f t="shared" si="2"/>
        <v>1020000</v>
      </c>
      <c r="Q90" s="251">
        <v>0</v>
      </c>
      <c r="R90" s="250">
        <v>0</v>
      </c>
      <c r="S90" s="251">
        <v>0</v>
      </c>
      <c r="T90" s="250">
        <v>1020000</v>
      </c>
      <c r="U90" s="251">
        <v>0</v>
      </c>
      <c r="V90" s="250">
        <v>0</v>
      </c>
      <c r="W90" s="251">
        <v>0</v>
      </c>
      <c r="X90" s="196"/>
      <c r="Y90" s="196"/>
      <c r="Z90" s="233" t="s">
        <v>396</v>
      </c>
      <c r="AA90" s="234">
        <v>7151210723</v>
      </c>
      <c r="AB90" s="235"/>
      <c r="AC90" s="235" t="s">
        <v>394</v>
      </c>
      <c r="AD90" s="236" t="s">
        <v>111</v>
      </c>
      <c r="AE90" s="235" t="s">
        <v>397</v>
      </c>
      <c r="AF90" s="237" t="s">
        <v>398</v>
      </c>
      <c r="AG90" s="238" t="s">
        <v>395</v>
      </c>
      <c r="AH90" s="239"/>
      <c r="AI90" s="240"/>
      <c r="AJ90" s="240"/>
      <c r="AK90" s="268">
        <v>500000</v>
      </c>
      <c r="AL90" s="242"/>
      <c r="AM90" s="243"/>
    </row>
    <row r="91" spans="1:39" ht="75" customHeight="1" x14ac:dyDescent="0.2">
      <c r="A91" s="225" t="s">
        <v>379</v>
      </c>
      <c r="B91" s="193"/>
      <c r="C91" s="194"/>
      <c r="D91" s="307" t="s">
        <v>854</v>
      </c>
      <c r="E91" s="244">
        <v>1</v>
      </c>
      <c r="F91" s="245" t="s">
        <v>732</v>
      </c>
      <c r="G91" s="246" t="s">
        <v>1567</v>
      </c>
      <c r="H91" s="247" t="s">
        <v>531</v>
      </c>
      <c r="I91" s="248" t="s">
        <v>539</v>
      </c>
      <c r="J91" s="247" t="s">
        <v>538</v>
      </c>
      <c r="K91" s="246" t="s">
        <v>570</v>
      </c>
      <c r="L91" s="245" t="s">
        <v>560</v>
      </c>
      <c r="M91" s="248">
        <v>20</v>
      </c>
      <c r="N91" s="247" t="s">
        <v>232</v>
      </c>
      <c r="O91" s="248">
        <v>60</v>
      </c>
      <c r="P91" s="250">
        <f t="shared" si="2"/>
        <v>60000</v>
      </c>
      <c r="Q91" s="251">
        <v>0</v>
      </c>
      <c r="R91" s="250">
        <v>0</v>
      </c>
      <c r="S91" s="251">
        <v>0</v>
      </c>
      <c r="T91" s="250">
        <v>60000</v>
      </c>
      <c r="U91" s="251">
        <v>0</v>
      </c>
      <c r="V91" s="250">
        <v>0</v>
      </c>
      <c r="W91" s="251">
        <v>0</v>
      </c>
      <c r="X91" s="196"/>
      <c r="Y91" s="196"/>
      <c r="Z91" s="233" t="s">
        <v>226</v>
      </c>
      <c r="AA91" s="234" t="s">
        <v>227</v>
      </c>
      <c r="AB91" s="235" t="s">
        <v>228</v>
      </c>
      <c r="AC91" s="235" t="s">
        <v>228</v>
      </c>
      <c r="AD91" s="236" t="s">
        <v>111</v>
      </c>
      <c r="AE91" s="235" t="s">
        <v>380</v>
      </c>
      <c r="AF91" s="237" t="s">
        <v>164</v>
      </c>
      <c r="AG91" s="238" t="s">
        <v>243</v>
      </c>
      <c r="AH91" s="239"/>
      <c r="AI91" s="240"/>
      <c r="AJ91" s="240"/>
      <c r="AK91" s="268">
        <v>30000</v>
      </c>
      <c r="AL91" s="242"/>
      <c r="AM91" s="243"/>
    </row>
    <row r="92" spans="1:39" ht="75" customHeight="1" x14ac:dyDescent="0.2">
      <c r="A92" s="225" t="s">
        <v>324</v>
      </c>
      <c r="B92" s="193"/>
      <c r="C92" s="194"/>
      <c r="D92" s="307" t="s">
        <v>816</v>
      </c>
      <c r="E92" s="244">
        <v>1</v>
      </c>
      <c r="F92" s="245" t="s">
        <v>707</v>
      </c>
      <c r="G92" s="246" t="s">
        <v>566</v>
      </c>
      <c r="H92" s="247" t="s">
        <v>706</v>
      </c>
      <c r="I92" s="248" t="s">
        <v>539</v>
      </c>
      <c r="J92" s="247" t="s">
        <v>538</v>
      </c>
      <c r="K92" s="246" t="s">
        <v>568</v>
      </c>
      <c r="L92" s="245" t="s">
        <v>560</v>
      </c>
      <c r="M92" s="248">
        <v>100</v>
      </c>
      <c r="N92" s="247" t="s">
        <v>232</v>
      </c>
      <c r="O92" s="248">
        <v>70</v>
      </c>
      <c r="P92" s="250">
        <f t="shared" si="2"/>
        <v>90000</v>
      </c>
      <c r="Q92" s="251">
        <v>0</v>
      </c>
      <c r="R92" s="250">
        <v>0</v>
      </c>
      <c r="S92" s="251">
        <v>0</v>
      </c>
      <c r="T92" s="250">
        <v>90000</v>
      </c>
      <c r="U92" s="251">
        <v>0</v>
      </c>
      <c r="V92" s="250">
        <v>0</v>
      </c>
      <c r="W92" s="251">
        <v>0</v>
      </c>
      <c r="X92" s="196"/>
      <c r="Y92" s="196"/>
      <c r="Z92" s="233"/>
      <c r="AA92" s="234"/>
      <c r="AB92" s="235"/>
      <c r="AC92" s="235"/>
      <c r="AD92" s="236"/>
      <c r="AE92" s="235"/>
      <c r="AF92" s="237"/>
      <c r="AG92" s="238"/>
      <c r="AH92" s="239"/>
      <c r="AI92" s="240"/>
      <c r="AJ92" s="240"/>
      <c r="AK92" s="268"/>
      <c r="AL92" s="242"/>
      <c r="AM92" s="243"/>
    </row>
    <row r="93" spans="1:39" ht="75" customHeight="1" x14ac:dyDescent="0.2">
      <c r="A93" s="225" t="s">
        <v>324</v>
      </c>
      <c r="B93" s="193"/>
      <c r="C93" s="194"/>
      <c r="D93" s="307" t="s">
        <v>817</v>
      </c>
      <c r="E93" s="244">
        <v>1</v>
      </c>
      <c r="F93" s="245" t="s">
        <v>234</v>
      </c>
      <c r="G93" s="246" t="s">
        <v>1568</v>
      </c>
      <c r="H93" s="247" t="s">
        <v>726</v>
      </c>
      <c r="I93" s="248" t="s">
        <v>539</v>
      </c>
      <c r="J93" s="247" t="s">
        <v>538</v>
      </c>
      <c r="K93" s="246" t="s">
        <v>562</v>
      </c>
      <c r="L93" s="245" t="s">
        <v>560</v>
      </c>
      <c r="M93" s="248">
        <v>100</v>
      </c>
      <c r="N93" s="247" t="s">
        <v>232</v>
      </c>
      <c r="O93" s="248">
        <v>80</v>
      </c>
      <c r="P93" s="250">
        <f t="shared" si="2"/>
        <v>90000</v>
      </c>
      <c r="Q93" s="251">
        <v>0</v>
      </c>
      <c r="R93" s="250">
        <v>0</v>
      </c>
      <c r="S93" s="251">
        <v>0</v>
      </c>
      <c r="T93" s="250">
        <v>90000</v>
      </c>
      <c r="U93" s="251">
        <v>0</v>
      </c>
      <c r="V93" s="250">
        <v>0</v>
      </c>
      <c r="W93" s="251">
        <v>0</v>
      </c>
      <c r="X93" s="196"/>
      <c r="Y93" s="196"/>
      <c r="Z93" s="233"/>
      <c r="AA93" s="234"/>
      <c r="AB93" s="235"/>
      <c r="AC93" s="235"/>
      <c r="AD93" s="236"/>
      <c r="AE93" s="235"/>
      <c r="AF93" s="237"/>
      <c r="AG93" s="238"/>
      <c r="AH93" s="239"/>
      <c r="AI93" s="240"/>
      <c r="AJ93" s="240"/>
      <c r="AK93" s="268"/>
      <c r="AL93" s="242"/>
      <c r="AM93" s="243"/>
    </row>
    <row r="94" spans="1:39" ht="75" customHeight="1" x14ac:dyDescent="0.2">
      <c r="A94" s="225" t="s">
        <v>324</v>
      </c>
      <c r="B94" s="193"/>
      <c r="C94" s="194"/>
      <c r="D94" s="307" t="s">
        <v>818</v>
      </c>
      <c r="E94" s="244">
        <v>1</v>
      </c>
      <c r="F94" s="245" t="s">
        <v>708</v>
      </c>
      <c r="G94" s="246" t="s">
        <v>1569</v>
      </c>
      <c r="H94" s="247" t="s">
        <v>706</v>
      </c>
      <c r="I94" s="248" t="s">
        <v>539</v>
      </c>
      <c r="J94" s="247" t="s">
        <v>538</v>
      </c>
      <c r="K94" s="246" t="s">
        <v>568</v>
      </c>
      <c r="L94" s="245" t="s">
        <v>560</v>
      </c>
      <c r="M94" s="248">
        <v>150</v>
      </c>
      <c r="N94" s="247" t="s">
        <v>232</v>
      </c>
      <c r="O94" s="248">
        <v>100</v>
      </c>
      <c r="P94" s="250">
        <f t="shared" si="2"/>
        <v>123000</v>
      </c>
      <c r="Q94" s="251">
        <v>0</v>
      </c>
      <c r="R94" s="250">
        <v>0</v>
      </c>
      <c r="S94" s="251">
        <v>0</v>
      </c>
      <c r="T94" s="250">
        <f>M94*820</f>
        <v>123000</v>
      </c>
      <c r="U94" s="251">
        <v>0</v>
      </c>
      <c r="V94" s="250">
        <v>0</v>
      </c>
      <c r="W94" s="251">
        <v>0</v>
      </c>
      <c r="X94" s="196"/>
      <c r="Y94" s="196"/>
      <c r="Z94" s="233"/>
      <c r="AA94" s="234"/>
      <c r="AB94" s="235"/>
      <c r="AC94" s="235"/>
      <c r="AD94" s="236"/>
      <c r="AE94" s="235"/>
      <c r="AF94" s="237"/>
      <c r="AG94" s="238"/>
      <c r="AH94" s="239"/>
      <c r="AI94" s="240"/>
      <c r="AJ94" s="240"/>
      <c r="AK94" s="268"/>
      <c r="AL94" s="242"/>
      <c r="AM94" s="243"/>
    </row>
    <row r="95" spans="1:39" ht="75" customHeight="1" thickBot="1" x14ac:dyDescent="0.25">
      <c r="A95" s="225" t="s">
        <v>324</v>
      </c>
      <c r="B95" s="193"/>
      <c r="C95" s="194"/>
      <c r="D95" s="306" t="s">
        <v>819</v>
      </c>
      <c r="E95" s="280">
        <v>1</v>
      </c>
      <c r="F95" s="263" t="s">
        <v>708</v>
      </c>
      <c r="G95" s="262" t="s">
        <v>567</v>
      </c>
      <c r="H95" s="261" t="s">
        <v>706</v>
      </c>
      <c r="I95" s="260" t="s">
        <v>539</v>
      </c>
      <c r="J95" s="261" t="s">
        <v>538</v>
      </c>
      <c r="K95" s="262" t="s">
        <v>564</v>
      </c>
      <c r="L95" s="263" t="s">
        <v>560</v>
      </c>
      <c r="M95" s="260">
        <v>130</v>
      </c>
      <c r="N95" s="261" t="s">
        <v>232</v>
      </c>
      <c r="O95" s="260">
        <v>40</v>
      </c>
      <c r="P95" s="265">
        <f t="shared" si="2"/>
        <v>106600</v>
      </c>
      <c r="Q95" s="281">
        <v>0</v>
      </c>
      <c r="R95" s="265">
        <v>0</v>
      </c>
      <c r="S95" s="281">
        <v>0</v>
      </c>
      <c r="T95" s="265">
        <f>M95*820</f>
        <v>106600</v>
      </c>
      <c r="U95" s="281">
        <v>0</v>
      </c>
      <c r="V95" s="265">
        <v>0</v>
      </c>
      <c r="W95" s="281">
        <v>0</v>
      </c>
      <c r="X95" s="196"/>
      <c r="Y95" s="196"/>
      <c r="Z95" s="233"/>
      <c r="AA95" s="234"/>
      <c r="AB95" s="235"/>
      <c r="AC95" s="235"/>
      <c r="AD95" s="236"/>
      <c r="AE95" s="235"/>
      <c r="AF95" s="237"/>
      <c r="AG95" s="238"/>
      <c r="AH95" s="239"/>
      <c r="AI95" s="240"/>
      <c r="AJ95" s="240"/>
      <c r="AK95" s="268"/>
      <c r="AL95" s="242"/>
      <c r="AM95" s="243"/>
    </row>
    <row r="96" spans="1:39" x14ac:dyDescent="0.2">
      <c r="A96" s="338"/>
      <c r="B96" s="193"/>
      <c r="C96" s="194"/>
      <c r="D96" s="339"/>
      <c r="E96" s="340"/>
      <c r="F96" s="340"/>
      <c r="G96" s="340"/>
      <c r="H96" s="339"/>
      <c r="I96" s="339"/>
      <c r="J96" s="339"/>
      <c r="K96" s="339"/>
      <c r="L96" s="339"/>
      <c r="M96" s="339"/>
      <c r="N96" s="339"/>
      <c r="O96" s="339"/>
      <c r="P96" s="341"/>
      <c r="Q96" s="341"/>
      <c r="R96" s="341"/>
      <c r="S96" s="341"/>
      <c r="T96" s="341"/>
      <c r="U96" s="341"/>
      <c r="V96" s="341"/>
      <c r="W96" s="341"/>
      <c r="X96" s="196"/>
      <c r="Y96" s="196"/>
      <c r="Z96" s="210"/>
      <c r="AA96" s="210"/>
      <c r="AB96" s="211"/>
      <c r="AC96" s="211"/>
      <c r="AD96" s="212"/>
      <c r="AE96" s="211"/>
      <c r="AF96" s="214"/>
      <c r="AG96" s="214"/>
      <c r="AH96" s="214"/>
      <c r="AI96" s="214"/>
      <c r="AJ96" s="326"/>
      <c r="AK96" s="326"/>
      <c r="AL96" s="214"/>
      <c r="AM96" s="333"/>
    </row>
    <row r="97" spans="1:39" s="224" customFormat="1" ht="18.75" thickBot="1" x14ac:dyDescent="0.25">
      <c r="A97" s="272"/>
      <c r="B97" s="193"/>
      <c r="C97" s="194"/>
      <c r="D97" s="216" t="s">
        <v>75</v>
      </c>
      <c r="E97" s="217"/>
      <c r="F97" s="217"/>
      <c r="G97" s="217"/>
      <c r="H97" s="216"/>
      <c r="I97" s="216"/>
      <c r="J97" s="216"/>
      <c r="K97" s="216"/>
      <c r="L97" s="216"/>
      <c r="M97" s="216"/>
      <c r="N97" s="216"/>
      <c r="O97" s="216"/>
      <c r="P97" s="278"/>
      <c r="Q97" s="278"/>
      <c r="R97" s="278"/>
      <c r="S97" s="278"/>
      <c r="T97" s="278"/>
      <c r="U97" s="278"/>
      <c r="V97" s="278"/>
      <c r="W97" s="278"/>
      <c r="X97" s="196"/>
      <c r="Y97" s="196"/>
      <c r="Z97" s="220"/>
      <c r="AA97" s="221"/>
      <c r="AB97" s="221"/>
      <c r="AC97" s="221"/>
      <c r="AD97" s="221"/>
      <c r="AE97" s="221"/>
      <c r="AF97" s="221"/>
      <c r="AG97" s="221"/>
      <c r="AH97" s="221"/>
      <c r="AI97" s="221"/>
      <c r="AJ97" s="221"/>
      <c r="AK97" s="222"/>
      <c r="AL97" s="223"/>
      <c r="AM97" s="223"/>
    </row>
    <row r="98" spans="1:39" ht="75" customHeight="1" x14ac:dyDescent="0.2">
      <c r="A98" s="225" t="s">
        <v>233</v>
      </c>
      <c r="B98" s="193"/>
      <c r="C98" s="194"/>
      <c r="D98" s="606" t="s">
        <v>821</v>
      </c>
      <c r="E98" s="226">
        <v>1</v>
      </c>
      <c r="F98" s="227" t="s">
        <v>229</v>
      </c>
      <c r="G98" s="228" t="s">
        <v>1570</v>
      </c>
      <c r="H98" s="229" t="s">
        <v>531</v>
      </c>
      <c r="I98" s="230" t="s">
        <v>539</v>
      </c>
      <c r="J98" s="229" t="s">
        <v>538</v>
      </c>
      <c r="K98" s="228" t="s">
        <v>564</v>
      </c>
      <c r="L98" s="227" t="s">
        <v>534</v>
      </c>
      <c r="M98" s="230">
        <v>280</v>
      </c>
      <c r="N98" s="229" t="s">
        <v>232</v>
      </c>
      <c r="O98" s="230">
        <v>300</v>
      </c>
      <c r="P98" s="231">
        <f>SUM(Q98:W98)</f>
        <v>229600</v>
      </c>
      <c r="Q98" s="232">
        <v>0</v>
      </c>
      <c r="R98" s="231">
        <v>0</v>
      </c>
      <c r="S98" s="232">
        <v>0</v>
      </c>
      <c r="T98" s="231">
        <f>M98*820</f>
        <v>229600</v>
      </c>
      <c r="U98" s="232">
        <v>0</v>
      </c>
      <c r="V98" s="231">
        <v>0</v>
      </c>
      <c r="W98" s="232">
        <v>0</v>
      </c>
      <c r="X98" s="196"/>
      <c r="Y98" s="196"/>
      <c r="Z98" s="233"/>
      <c r="AA98" s="234"/>
      <c r="AB98" s="235" t="s">
        <v>229</v>
      </c>
      <c r="AC98" s="235" t="s">
        <v>230</v>
      </c>
      <c r="AD98" s="236"/>
      <c r="AE98" s="235" t="s">
        <v>231</v>
      </c>
      <c r="AF98" s="237"/>
      <c r="AG98" s="238" t="s">
        <v>319</v>
      </c>
      <c r="AH98" s="239"/>
      <c r="AI98" s="240">
        <v>300</v>
      </c>
      <c r="AJ98" s="240" t="s">
        <v>232</v>
      </c>
      <c r="AK98" s="268">
        <v>400000</v>
      </c>
      <c r="AL98" s="242"/>
      <c r="AM98" s="243"/>
    </row>
    <row r="99" spans="1:39" ht="75" customHeight="1" x14ac:dyDescent="0.2">
      <c r="A99" s="225" t="s">
        <v>400</v>
      </c>
      <c r="B99" s="193"/>
      <c r="C99" s="194"/>
      <c r="D99" s="307" t="s">
        <v>822</v>
      </c>
      <c r="E99" s="244">
        <v>1</v>
      </c>
      <c r="F99" s="245" t="s">
        <v>733</v>
      </c>
      <c r="G99" s="246" t="s">
        <v>1571</v>
      </c>
      <c r="H99" s="247" t="s">
        <v>706</v>
      </c>
      <c r="I99" s="248" t="s">
        <v>539</v>
      </c>
      <c r="J99" s="247" t="s">
        <v>538</v>
      </c>
      <c r="K99" s="246" t="s">
        <v>564</v>
      </c>
      <c r="L99" s="245" t="s">
        <v>534</v>
      </c>
      <c r="M99" s="248">
        <v>550</v>
      </c>
      <c r="N99" s="247" t="s">
        <v>232</v>
      </c>
      <c r="O99" s="248">
        <v>200</v>
      </c>
      <c r="P99" s="250">
        <f>SUM(Q99:W99)</f>
        <v>500000</v>
      </c>
      <c r="Q99" s="251">
        <v>0</v>
      </c>
      <c r="R99" s="250">
        <v>0</v>
      </c>
      <c r="S99" s="251">
        <v>0</v>
      </c>
      <c r="T99" s="250">
        <v>500000</v>
      </c>
      <c r="U99" s="251">
        <v>0</v>
      </c>
      <c r="V99" s="250">
        <v>0</v>
      </c>
      <c r="W99" s="251">
        <v>0</v>
      </c>
      <c r="X99" s="196"/>
      <c r="Y99" s="196"/>
      <c r="Z99" s="233" t="s">
        <v>401</v>
      </c>
      <c r="AA99" s="234"/>
      <c r="AB99" s="235" t="s">
        <v>388</v>
      </c>
      <c r="AC99" s="235" t="s">
        <v>402</v>
      </c>
      <c r="AD99" s="236" t="s">
        <v>75</v>
      </c>
      <c r="AE99" s="235" t="s">
        <v>397</v>
      </c>
      <c r="AF99" s="237"/>
      <c r="AG99" s="238" t="s">
        <v>395</v>
      </c>
      <c r="AH99" s="239"/>
      <c r="AI99" s="240"/>
      <c r="AJ99" s="240"/>
      <c r="AK99" s="268">
        <v>500000</v>
      </c>
      <c r="AL99" s="242"/>
      <c r="AM99" s="243"/>
    </row>
    <row r="100" spans="1:39" ht="75" customHeight="1" x14ac:dyDescent="0.2">
      <c r="A100" s="225" t="s">
        <v>403</v>
      </c>
      <c r="B100" s="193"/>
      <c r="C100" s="194"/>
      <c r="D100" s="307" t="s">
        <v>823</v>
      </c>
      <c r="E100" s="244">
        <v>1</v>
      </c>
      <c r="F100" s="245" t="s">
        <v>734</v>
      </c>
      <c r="G100" s="246" t="s">
        <v>1572</v>
      </c>
      <c r="H100" s="247" t="s">
        <v>706</v>
      </c>
      <c r="I100" s="248" t="s">
        <v>539</v>
      </c>
      <c r="J100" s="247" t="s">
        <v>538</v>
      </c>
      <c r="K100" s="246" t="s">
        <v>564</v>
      </c>
      <c r="L100" s="245" t="s">
        <v>534</v>
      </c>
      <c r="M100" s="248">
        <v>550</v>
      </c>
      <c r="N100" s="247" t="s">
        <v>232</v>
      </c>
      <c r="O100" s="248">
        <v>250</v>
      </c>
      <c r="P100" s="250">
        <f>SUM(Q100:W100)</f>
        <v>500000</v>
      </c>
      <c r="Q100" s="251">
        <v>0</v>
      </c>
      <c r="R100" s="250">
        <v>0</v>
      </c>
      <c r="S100" s="251">
        <v>0</v>
      </c>
      <c r="T100" s="250">
        <v>500000</v>
      </c>
      <c r="U100" s="251">
        <v>0</v>
      </c>
      <c r="V100" s="250">
        <v>0</v>
      </c>
      <c r="W100" s="251">
        <v>0</v>
      </c>
      <c r="X100" s="196"/>
      <c r="Y100" s="196"/>
      <c r="Z100" s="233" t="s">
        <v>404</v>
      </c>
      <c r="AA100" s="234" t="s">
        <v>468</v>
      </c>
      <c r="AB100" s="235"/>
      <c r="AC100" s="235" t="s">
        <v>378</v>
      </c>
      <c r="AD100" s="236" t="s">
        <v>75</v>
      </c>
      <c r="AE100" s="235" t="s">
        <v>397</v>
      </c>
      <c r="AF100" s="237"/>
      <c r="AG100" s="238" t="s">
        <v>405</v>
      </c>
      <c r="AH100" s="239" t="s">
        <v>406</v>
      </c>
      <c r="AI100" s="240"/>
      <c r="AJ100" s="240"/>
      <c r="AK100" s="268">
        <v>500000</v>
      </c>
      <c r="AL100" s="242"/>
      <c r="AM100" s="243"/>
    </row>
    <row r="101" spans="1:39" ht="75" customHeight="1" x14ac:dyDescent="0.2">
      <c r="A101" s="225" t="s">
        <v>483</v>
      </c>
      <c r="B101" s="193"/>
      <c r="C101" s="194"/>
      <c r="D101" s="307" t="s">
        <v>824</v>
      </c>
      <c r="E101" s="244">
        <v>1</v>
      </c>
      <c r="F101" s="245" t="s">
        <v>733</v>
      </c>
      <c r="G101" s="246" t="s">
        <v>1573</v>
      </c>
      <c r="H101" s="247" t="s">
        <v>706</v>
      </c>
      <c r="I101" s="248" t="s">
        <v>539</v>
      </c>
      <c r="J101" s="247" t="s">
        <v>538</v>
      </c>
      <c r="K101" s="246" t="s">
        <v>564</v>
      </c>
      <c r="L101" s="245" t="s">
        <v>534</v>
      </c>
      <c r="M101" s="248">
        <v>350</v>
      </c>
      <c r="N101" s="247" t="s">
        <v>232</v>
      </c>
      <c r="O101" s="248">
        <v>150</v>
      </c>
      <c r="P101" s="250">
        <f>SUM(Q101:W101)</f>
        <v>300000</v>
      </c>
      <c r="Q101" s="251">
        <v>0</v>
      </c>
      <c r="R101" s="250">
        <v>0</v>
      </c>
      <c r="S101" s="251">
        <v>0</v>
      </c>
      <c r="T101" s="250">
        <v>300000</v>
      </c>
      <c r="U101" s="251">
        <v>0</v>
      </c>
      <c r="V101" s="250">
        <v>0</v>
      </c>
      <c r="W101" s="251">
        <v>0</v>
      </c>
      <c r="X101" s="196"/>
      <c r="Y101" s="196"/>
      <c r="Z101" s="233" t="s">
        <v>467</v>
      </c>
      <c r="AA101" s="234" t="s">
        <v>469</v>
      </c>
      <c r="AB101" s="235"/>
      <c r="AC101" s="235" t="s">
        <v>470</v>
      </c>
      <c r="AD101" s="236" t="s">
        <v>75</v>
      </c>
      <c r="AE101" s="235" t="s">
        <v>316</v>
      </c>
      <c r="AF101" s="237"/>
      <c r="AG101" s="238"/>
      <c r="AH101" s="239" t="s">
        <v>451</v>
      </c>
      <c r="AI101" s="240"/>
      <c r="AJ101" s="240"/>
      <c r="AK101" s="268"/>
      <c r="AL101" s="242"/>
      <c r="AM101" s="243"/>
    </row>
    <row r="102" spans="1:39" ht="75" customHeight="1" thickBot="1" x14ac:dyDescent="0.25">
      <c r="A102" s="225" t="s">
        <v>484</v>
      </c>
      <c r="B102" s="193"/>
      <c r="C102" s="194"/>
      <c r="D102" s="306" t="s">
        <v>825</v>
      </c>
      <c r="E102" s="280">
        <v>1</v>
      </c>
      <c r="F102" s="263" t="s">
        <v>735</v>
      </c>
      <c r="G102" s="262" t="s">
        <v>1574</v>
      </c>
      <c r="H102" s="261" t="s">
        <v>531</v>
      </c>
      <c r="I102" s="260" t="s">
        <v>539</v>
      </c>
      <c r="J102" s="261" t="s">
        <v>538</v>
      </c>
      <c r="K102" s="262" t="s">
        <v>564</v>
      </c>
      <c r="L102" s="263" t="s">
        <v>534</v>
      </c>
      <c r="M102" s="260">
        <v>350</v>
      </c>
      <c r="N102" s="261" t="s">
        <v>232</v>
      </c>
      <c r="O102" s="260">
        <v>130</v>
      </c>
      <c r="P102" s="265">
        <f>SUM(Q102:W102)</f>
        <v>300000</v>
      </c>
      <c r="Q102" s="281">
        <v>0</v>
      </c>
      <c r="R102" s="265">
        <v>0</v>
      </c>
      <c r="S102" s="281">
        <v>0</v>
      </c>
      <c r="T102" s="265">
        <v>300000</v>
      </c>
      <c r="U102" s="281">
        <v>0</v>
      </c>
      <c r="V102" s="265">
        <v>0</v>
      </c>
      <c r="W102" s="281">
        <v>0</v>
      </c>
      <c r="X102" s="196"/>
      <c r="Y102" s="196"/>
      <c r="Z102" s="233" t="s">
        <v>471</v>
      </c>
      <c r="AA102" s="234"/>
      <c r="AB102" s="235"/>
      <c r="AC102" s="235" t="s">
        <v>472</v>
      </c>
      <c r="AD102" s="236" t="s">
        <v>75</v>
      </c>
      <c r="AE102" s="235" t="s">
        <v>316</v>
      </c>
      <c r="AF102" s="237"/>
      <c r="AG102" s="238"/>
      <c r="AH102" s="239" t="s">
        <v>451</v>
      </c>
      <c r="AI102" s="240"/>
      <c r="AJ102" s="240"/>
      <c r="AK102" s="268"/>
      <c r="AL102" s="242"/>
      <c r="AM102" s="243"/>
    </row>
    <row r="103" spans="1:39" x14ac:dyDescent="0.2">
      <c r="A103" s="338"/>
      <c r="B103" s="193"/>
      <c r="C103" s="194"/>
      <c r="D103" s="339"/>
      <c r="E103" s="340"/>
      <c r="F103" s="340"/>
      <c r="G103" s="340"/>
      <c r="H103" s="339"/>
      <c r="I103" s="339"/>
      <c r="J103" s="339"/>
      <c r="K103" s="339"/>
      <c r="L103" s="339"/>
      <c r="M103" s="339"/>
      <c r="N103" s="339"/>
      <c r="O103" s="339"/>
      <c r="P103" s="341"/>
      <c r="Q103" s="341"/>
      <c r="R103" s="341"/>
      <c r="S103" s="341"/>
      <c r="T103" s="341"/>
      <c r="U103" s="341"/>
      <c r="V103" s="341"/>
      <c r="W103" s="341"/>
      <c r="X103" s="196"/>
      <c r="Y103" s="196"/>
      <c r="Z103" s="210"/>
      <c r="AA103" s="210"/>
      <c r="AB103" s="211"/>
      <c r="AC103" s="211"/>
      <c r="AD103" s="212"/>
      <c r="AE103" s="211"/>
      <c r="AF103" s="214"/>
      <c r="AG103" s="214"/>
      <c r="AH103" s="214"/>
      <c r="AI103" s="214"/>
      <c r="AJ103" s="326"/>
      <c r="AK103" s="326"/>
      <c r="AL103" s="214"/>
      <c r="AM103" s="333"/>
    </row>
    <row r="104" spans="1:39" s="224" customFormat="1" ht="18.75" thickBot="1" x14ac:dyDescent="0.25">
      <c r="A104" s="272"/>
      <c r="B104" s="193"/>
      <c r="C104" s="194"/>
      <c r="D104" s="216" t="s">
        <v>25</v>
      </c>
      <c r="E104" s="217"/>
      <c r="F104" s="217"/>
      <c r="G104" s="217"/>
      <c r="H104" s="216"/>
      <c r="I104" s="216"/>
      <c r="J104" s="216"/>
      <c r="K104" s="216"/>
      <c r="L104" s="216"/>
      <c r="M104" s="216"/>
      <c r="N104" s="216"/>
      <c r="O104" s="216"/>
      <c r="P104" s="278"/>
      <c r="Q104" s="278"/>
      <c r="R104" s="278"/>
      <c r="S104" s="278"/>
      <c r="T104" s="278"/>
      <c r="U104" s="278"/>
      <c r="V104" s="278"/>
      <c r="W104" s="278"/>
      <c r="X104" s="196"/>
      <c r="Y104" s="196"/>
      <c r="Z104" s="220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2"/>
      <c r="AL104" s="223"/>
      <c r="AM104" s="223"/>
    </row>
    <row r="105" spans="1:39" ht="75" customHeight="1" x14ac:dyDescent="0.2">
      <c r="A105" s="225" t="s">
        <v>114</v>
      </c>
      <c r="B105" s="193"/>
      <c r="C105" s="194"/>
      <c r="D105" s="606" t="s">
        <v>827</v>
      </c>
      <c r="E105" s="226">
        <v>1</v>
      </c>
      <c r="F105" s="227" t="s">
        <v>737</v>
      </c>
      <c r="G105" s="228" t="s">
        <v>1575</v>
      </c>
      <c r="H105" s="229" t="s">
        <v>706</v>
      </c>
      <c r="I105" s="230" t="s">
        <v>539</v>
      </c>
      <c r="J105" s="229" t="s">
        <v>538</v>
      </c>
      <c r="K105" s="228" t="s">
        <v>564</v>
      </c>
      <c r="L105" s="227" t="s">
        <v>560</v>
      </c>
      <c r="M105" s="230">
        <v>550</v>
      </c>
      <c r="N105" s="229" t="s">
        <v>232</v>
      </c>
      <c r="O105" s="230">
        <v>130</v>
      </c>
      <c r="P105" s="231">
        <f t="shared" ref="P105:P111" si="3">SUM(Q105:W105)</f>
        <v>200000</v>
      </c>
      <c r="Q105" s="232">
        <v>0</v>
      </c>
      <c r="R105" s="231">
        <v>0</v>
      </c>
      <c r="S105" s="232">
        <v>0</v>
      </c>
      <c r="T105" s="231">
        <v>200000</v>
      </c>
      <c r="U105" s="232">
        <v>0</v>
      </c>
      <c r="V105" s="231">
        <v>0</v>
      </c>
      <c r="W105" s="232">
        <v>0</v>
      </c>
      <c r="X105" s="196"/>
      <c r="Y105" s="196"/>
      <c r="Z105" s="233" t="s">
        <v>115</v>
      </c>
      <c r="AA105" s="234" t="s">
        <v>90</v>
      </c>
      <c r="AB105" s="235" t="s">
        <v>116</v>
      </c>
      <c r="AC105" s="235" t="s">
        <v>117</v>
      </c>
      <c r="AD105" s="236" t="s">
        <v>92</v>
      </c>
      <c r="AE105" s="235" t="s">
        <v>118</v>
      </c>
      <c r="AF105" s="237" t="s">
        <v>119</v>
      </c>
      <c r="AG105" s="238" t="s">
        <v>243</v>
      </c>
      <c r="AH105" s="239"/>
      <c r="AI105" s="240"/>
      <c r="AJ105" s="240"/>
      <c r="AK105" s="268">
        <v>500000</v>
      </c>
      <c r="AL105" s="242"/>
      <c r="AM105" s="243"/>
    </row>
    <row r="106" spans="1:39" ht="75" customHeight="1" x14ac:dyDescent="0.2">
      <c r="A106" s="225" t="s">
        <v>120</v>
      </c>
      <c r="B106" s="193"/>
      <c r="C106" s="194"/>
      <c r="D106" s="307" t="s">
        <v>828</v>
      </c>
      <c r="E106" s="244">
        <v>1</v>
      </c>
      <c r="F106" s="245" t="s">
        <v>737</v>
      </c>
      <c r="G106" s="246" t="s">
        <v>1576</v>
      </c>
      <c r="H106" s="247" t="s">
        <v>706</v>
      </c>
      <c r="I106" s="248" t="s">
        <v>539</v>
      </c>
      <c r="J106" s="247" t="s">
        <v>538</v>
      </c>
      <c r="K106" s="246" t="s">
        <v>573</v>
      </c>
      <c r="L106" s="245" t="s">
        <v>534</v>
      </c>
      <c r="M106" s="248">
        <v>587</v>
      </c>
      <c r="N106" s="247" t="s">
        <v>232</v>
      </c>
      <c r="O106" s="248">
        <v>400</v>
      </c>
      <c r="P106" s="250">
        <f t="shared" si="3"/>
        <v>1000000</v>
      </c>
      <c r="Q106" s="251">
        <v>0</v>
      </c>
      <c r="R106" s="250">
        <v>0</v>
      </c>
      <c r="S106" s="251">
        <v>0</v>
      </c>
      <c r="T106" s="250">
        <v>1000000</v>
      </c>
      <c r="U106" s="251">
        <v>0</v>
      </c>
      <c r="V106" s="250">
        <v>0</v>
      </c>
      <c r="W106" s="251">
        <v>0</v>
      </c>
      <c r="X106" s="196"/>
      <c r="Y106" s="196"/>
      <c r="Z106" s="233" t="s">
        <v>121</v>
      </c>
      <c r="AA106" s="234" t="s">
        <v>90</v>
      </c>
      <c r="AB106" s="235" t="s">
        <v>116</v>
      </c>
      <c r="AC106" s="235" t="s">
        <v>292</v>
      </c>
      <c r="AD106" s="236" t="s">
        <v>92</v>
      </c>
      <c r="AE106" s="235" t="s">
        <v>122</v>
      </c>
      <c r="AF106" s="237" t="s">
        <v>91</v>
      </c>
      <c r="AG106" s="238" t="s">
        <v>293</v>
      </c>
      <c r="AH106" s="239" t="s">
        <v>572</v>
      </c>
      <c r="AI106" s="240"/>
      <c r="AJ106" s="240"/>
      <c r="AK106" s="268"/>
      <c r="AL106" s="242"/>
      <c r="AM106" s="243"/>
    </row>
    <row r="107" spans="1:39" ht="75" customHeight="1" x14ac:dyDescent="0.2">
      <c r="A107" s="225" t="s">
        <v>120</v>
      </c>
      <c r="B107" s="193"/>
      <c r="C107" s="194"/>
      <c r="D107" s="307" t="s">
        <v>837</v>
      </c>
      <c r="E107" s="244">
        <v>1</v>
      </c>
      <c r="F107" s="245" t="s">
        <v>737</v>
      </c>
      <c r="G107" s="246" t="s">
        <v>1577</v>
      </c>
      <c r="H107" s="247" t="s">
        <v>706</v>
      </c>
      <c r="I107" s="248" t="s">
        <v>539</v>
      </c>
      <c r="J107" s="247" t="s">
        <v>538</v>
      </c>
      <c r="K107" s="246" t="s">
        <v>231</v>
      </c>
      <c r="L107" s="245" t="s">
        <v>560</v>
      </c>
      <c r="M107" s="248">
        <v>600</v>
      </c>
      <c r="N107" s="247" t="s">
        <v>232</v>
      </c>
      <c r="O107" s="248">
        <v>400</v>
      </c>
      <c r="P107" s="250">
        <f t="shared" si="3"/>
        <v>300000</v>
      </c>
      <c r="Q107" s="251">
        <v>0</v>
      </c>
      <c r="R107" s="250">
        <v>0</v>
      </c>
      <c r="S107" s="251">
        <v>0</v>
      </c>
      <c r="T107" s="250">
        <v>300000</v>
      </c>
      <c r="U107" s="251">
        <v>0</v>
      </c>
      <c r="V107" s="250">
        <v>0</v>
      </c>
      <c r="W107" s="251">
        <v>0</v>
      </c>
      <c r="X107" s="196"/>
      <c r="Y107" s="196"/>
      <c r="Z107" s="233" t="s">
        <v>121</v>
      </c>
      <c r="AA107" s="234" t="s">
        <v>90</v>
      </c>
      <c r="AB107" s="235" t="s">
        <v>116</v>
      </c>
      <c r="AC107" s="235" t="s">
        <v>292</v>
      </c>
      <c r="AD107" s="236" t="s">
        <v>92</v>
      </c>
      <c r="AE107" s="235" t="s">
        <v>122</v>
      </c>
      <c r="AF107" s="237" t="s">
        <v>91</v>
      </c>
      <c r="AG107" s="238" t="s">
        <v>293</v>
      </c>
      <c r="AH107" s="239" t="s">
        <v>572</v>
      </c>
      <c r="AI107" s="240"/>
      <c r="AJ107" s="240"/>
      <c r="AK107" s="268"/>
      <c r="AL107" s="242"/>
      <c r="AM107" s="243"/>
    </row>
    <row r="108" spans="1:39" ht="75" customHeight="1" x14ac:dyDescent="0.2">
      <c r="A108" s="225" t="s">
        <v>120</v>
      </c>
      <c r="B108" s="193"/>
      <c r="C108" s="194"/>
      <c r="D108" s="307" t="s">
        <v>840</v>
      </c>
      <c r="E108" s="244">
        <v>1</v>
      </c>
      <c r="F108" s="245" t="s">
        <v>737</v>
      </c>
      <c r="G108" s="246" t="s">
        <v>1005</v>
      </c>
      <c r="H108" s="247" t="s">
        <v>706</v>
      </c>
      <c r="I108" s="248" t="s">
        <v>539</v>
      </c>
      <c r="J108" s="247" t="s">
        <v>538</v>
      </c>
      <c r="K108" s="246" t="s">
        <v>231</v>
      </c>
      <c r="L108" s="245" t="s">
        <v>560</v>
      </c>
      <c r="M108" s="248">
        <v>285</v>
      </c>
      <c r="N108" s="247" t="s">
        <v>232</v>
      </c>
      <c r="O108" s="248">
        <v>400</v>
      </c>
      <c r="P108" s="250">
        <f t="shared" si="3"/>
        <v>170000</v>
      </c>
      <c r="Q108" s="251">
        <v>0</v>
      </c>
      <c r="R108" s="250">
        <v>0</v>
      </c>
      <c r="S108" s="251">
        <v>0</v>
      </c>
      <c r="T108" s="250">
        <v>170000</v>
      </c>
      <c r="U108" s="251">
        <v>0</v>
      </c>
      <c r="V108" s="250">
        <v>0</v>
      </c>
      <c r="W108" s="251">
        <v>0</v>
      </c>
      <c r="X108" s="196"/>
      <c r="Y108" s="196"/>
      <c r="Z108" s="233" t="s">
        <v>121</v>
      </c>
      <c r="AA108" s="234" t="s">
        <v>90</v>
      </c>
      <c r="AB108" s="235" t="s">
        <v>116</v>
      </c>
      <c r="AC108" s="235" t="s">
        <v>292</v>
      </c>
      <c r="AD108" s="236" t="s">
        <v>92</v>
      </c>
      <c r="AE108" s="235" t="s">
        <v>122</v>
      </c>
      <c r="AF108" s="237" t="s">
        <v>91</v>
      </c>
      <c r="AG108" s="238" t="s">
        <v>293</v>
      </c>
      <c r="AH108" s="239" t="s">
        <v>572</v>
      </c>
      <c r="AI108" s="240"/>
      <c r="AJ108" s="240"/>
      <c r="AK108" s="268"/>
      <c r="AL108" s="242"/>
      <c r="AM108" s="243"/>
    </row>
    <row r="109" spans="1:39" ht="75" customHeight="1" x14ac:dyDescent="0.2">
      <c r="A109" s="225" t="s">
        <v>120</v>
      </c>
      <c r="B109" s="193"/>
      <c r="C109" s="194"/>
      <c r="D109" s="307" t="s">
        <v>1051</v>
      </c>
      <c r="E109" s="244">
        <v>1</v>
      </c>
      <c r="F109" s="245" t="s">
        <v>737</v>
      </c>
      <c r="G109" s="246" t="s">
        <v>1578</v>
      </c>
      <c r="H109" s="247" t="s">
        <v>706</v>
      </c>
      <c r="I109" s="248" t="s">
        <v>539</v>
      </c>
      <c r="J109" s="247" t="s">
        <v>538</v>
      </c>
      <c r="K109" s="246" t="s">
        <v>231</v>
      </c>
      <c r="L109" s="245" t="s">
        <v>560</v>
      </c>
      <c r="M109" s="248">
        <v>150</v>
      </c>
      <c r="N109" s="247" t="s">
        <v>232</v>
      </c>
      <c r="O109" s="248">
        <v>400</v>
      </c>
      <c r="P109" s="250">
        <f t="shared" si="3"/>
        <v>120000</v>
      </c>
      <c r="Q109" s="251">
        <v>0</v>
      </c>
      <c r="R109" s="250">
        <v>0</v>
      </c>
      <c r="S109" s="251">
        <v>0</v>
      </c>
      <c r="T109" s="250">
        <v>120000</v>
      </c>
      <c r="U109" s="251">
        <v>0</v>
      </c>
      <c r="V109" s="250">
        <v>0</v>
      </c>
      <c r="W109" s="251">
        <v>0</v>
      </c>
      <c r="X109" s="196"/>
      <c r="Y109" s="196"/>
      <c r="Z109" s="233" t="s">
        <v>121</v>
      </c>
      <c r="AA109" s="234" t="s">
        <v>90</v>
      </c>
      <c r="AB109" s="235" t="s">
        <v>116</v>
      </c>
      <c r="AC109" s="235" t="s">
        <v>292</v>
      </c>
      <c r="AD109" s="236" t="s">
        <v>92</v>
      </c>
      <c r="AE109" s="235" t="s">
        <v>122</v>
      </c>
      <c r="AF109" s="237" t="s">
        <v>91</v>
      </c>
      <c r="AG109" s="238" t="s">
        <v>293</v>
      </c>
      <c r="AH109" s="239" t="s">
        <v>572</v>
      </c>
      <c r="AI109" s="240"/>
      <c r="AJ109" s="240"/>
      <c r="AK109" s="268"/>
      <c r="AL109" s="242"/>
      <c r="AM109" s="243"/>
    </row>
    <row r="110" spans="1:39" ht="75" customHeight="1" x14ac:dyDescent="0.2">
      <c r="A110" s="225" t="s">
        <v>120</v>
      </c>
      <c r="B110" s="193"/>
      <c r="C110" s="194"/>
      <c r="D110" s="307" t="s">
        <v>1052</v>
      </c>
      <c r="E110" s="244">
        <v>1</v>
      </c>
      <c r="F110" s="245" t="s">
        <v>737</v>
      </c>
      <c r="G110" s="246" t="s">
        <v>1579</v>
      </c>
      <c r="H110" s="247" t="s">
        <v>706</v>
      </c>
      <c r="I110" s="248" t="s">
        <v>539</v>
      </c>
      <c r="J110" s="247" t="s">
        <v>538</v>
      </c>
      <c r="K110" s="246" t="s">
        <v>231</v>
      </c>
      <c r="L110" s="245" t="s">
        <v>560</v>
      </c>
      <c r="M110" s="248">
        <v>160</v>
      </c>
      <c r="N110" s="247" t="s">
        <v>232</v>
      </c>
      <c r="O110" s="248">
        <v>400</v>
      </c>
      <c r="P110" s="250">
        <f t="shared" si="3"/>
        <v>130000</v>
      </c>
      <c r="Q110" s="251">
        <v>0</v>
      </c>
      <c r="R110" s="250">
        <v>0</v>
      </c>
      <c r="S110" s="251">
        <v>0</v>
      </c>
      <c r="T110" s="250">
        <v>130000</v>
      </c>
      <c r="U110" s="251">
        <v>0</v>
      </c>
      <c r="V110" s="250">
        <v>0</v>
      </c>
      <c r="W110" s="251">
        <v>0</v>
      </c>
      <c r="X110" s="196"/>
      <c r="Y110" s="196"/>
      <c r="Z110" s="233" t="s">
        <v>121</v>
      </c>
      <c r="AA110" s="234" t="s">
        <v>90</v>
      </c>
      <c r="AB110" s="235" t="s">
        <v>116</v>
      </c>
      <c r="AC110" s="235" t="s">
        <v>292</v>
      </c>
      <c r="AD110" s="236" t="s">
        <v>92</v>
      </c>
      <c r="AE110" s="235" t="s">
        <v>122</v>
      </c>
      <c r="AF110" s="237" t="s">
        <v>91</v>
      </c>
      <c r="AG110" s="238" t="s">
        <v>293</v>
      </c>
      <c r="AH110" s="239" t="s">
        <v>572</v>
      </c>
      <c r="AI110" s="240"/>
      <c r="AJ110" s="240"/>
      <c r="AK110" s="268"/>
      <c r="AL110" s="242"/>
      <c r="AM110" s="243"/>
    </row>
    <row r="111" spans="1:39" ht="75" customHeight="1" thickBot="1" x14ac:dyDescent="0.25">
      <c r="A111" s="225"/>
      <c r="B111" s="193"/>
      <c r="C111" s="194"/>
      <c r="D111" s="306" t="s">
        <v>852</v>
      </c>
      <c r="E111" s="280">
        <v>1</v>
      </c>
      <c r="F111" s="263" t="s">
        <v>737</v>
      </c>
      <c r="G111" s="262" t="s">
        <v>1580</v>
      </c>
      <c r="H111" s="261" t="s">
        <v>706</v>
      </c>
      <c r="I111" s="260" t="s">
        <v>539</v>
      </c>
      <c r="J111" s="261" t="s">
        <v>538</v>
      </c>
      <c r="K111" s="262" t="s">
        <v>231</v>
      </c>
      <c r="L111" s="263" t="s">
        <v>560</v>
      </c>
      <c r="M111" s="260">
        <v>60</v>
      </c>
      <c r="N111" s="261" t="s">
        <v>232</v>
      </c>
      <c r="O111" s="260">
        <v>50</v>
      </c>
      <c r="P111" s="265">
        <f t="shared" si="3"/>
        <v>60000</v>
      </c>
      <c r="Q111" s="281">
        <v>0</v>
      </c>
      <c r="R111" s="265">
        <v>0</v>
      </c>
      <c r="S111" s="281">
        <v>0</v>
      </c>
      <c r="T111" s="265">
        <v>60000</v>
      </c>
      <c r="U111" s="281">
        <v>0</v>
      </c>
      <c r="V111" s="265">
        <v>0</v>
      </c>
      <c r="W111" s="281">
        <v>0</v>
      </c>
      <c r="X111" s="196"/>
      <c r="Y111" s="196"/>
      <c r="Z111" s="233" t="s">
        <v>121</v>
      </c>
      <c r="AA111" s="234" t="s">
        <v>90</v>
      </c>
      <c r="AB111" s="235" t="s">
        <v>116</v>
      </c>
      <c r="AC111" s="235" t="s">
        <v>292</v>
      </c>
      <c r="AD111" s="236" t="s">
        <v>92</v>
      </c>
      <c r="AE111" s="235" t="s">
        <v>122</v>
      </c>
      <c r="AF111" s="237" t="s">
        <v>91</v>
      </c>
      <c r="AG111" s="238" t="s">
        <v>293</v>
      </c>
      <c r="AH111" s="239" t="s">
        <v>572</v>
      </c>
      <c r="AI111" s="240"/>
      <c r="AJ111" s="240"/>
      <c r="AK111" s="268"/>
      <c r="AL111" s="242"/>
      <c r="AM111" s="243"/>
    </row>
    <row r="112" spans="1:39" x14ac:dyDescent="0.2">
      <c r="A112" s="338"/>
      <c r="B112" s="193"/>
      <c r="C112" s="194"/>
      <c r="D112" s="339"/>
      <c r="E112" s="340"/>
      <c r="F112" s="340"/>
      <c r="G112" s="340"/>
      <c r="H112" s="339"/>
      <c r="I112" s="339"/>
      <c r="J112" s="339"/>
      <c r="K112" s="339"/>
      <c r="L112" s="339"/>
      <c r="M112" s="339"/>
      <c r="N112" s="339"/>
      <c r="O112" s="339"/>
      <c r="P112" s="341"/>
      <c r="Q112" s="341"/>
      <c r="R112" s="341"/>
      <c r="S112" s="341"/>
      <c r="T112" s="341"/>
      <c r="U112" s="341"/>
      <c r="V112" s="341"/>
      <c r="W112" s="341"/>
      <c r="X112" s="196"/>
      <c r="Y112" s="196"/>
      <c r="Z112" s="210"/>
      <c r="AA112" s="210"/>
      <c r="AB112" s="211"/>
      <c r="AC112" s="211"/>
      <c r="AD112" s="212"/>
      <c r="AE112" s="211"/>
      <c r="AF112" s="214"/>
      <c r="AG112" s="214"/>
      <c r="AH112" s="214"/>
      <c r="AI112" s="214"/>
      <c r="AJ112" s="326"/>
      <c r="AK112" s="326"/>
      <c r="AL112" s="214"/>
      <c r="AM112" s="333"/>
    </row>
    <row r="113" spans="1:39" s="224" customFormat="1" ht="18.75" thickBot="1" x14ac:dyDescent="0.25">
      <c r="A113" s="272"/>
      <c r="B113" s="193"/>
      <c r="C113" s="194"/>
      <c r="D113" s="216" t="s">
        <v>78</v>
      </c>
      <c r="E113" s="217"/>
      <c r="F113" s="217"/>
      <c r="G113" s="217"/>
      <c r="H113" s="216"/>
      <c r="I113" s="216"/>
      <c r="J113" s="216"/>
      <c r="K113" s="216"/>
      <c r="L113" s="216"/>
      <c r="M113" s="216"/>
      <c r="N113" s="216"/>
      <c r="O113" s="216"/>
      <c r="P113" s="278"/>
      <c r="Q113" s="278"/>
      <c r="R113" s="278"/>
      <c r="S113" s="278"/>
      <c r="T113" s="278"/>
      <c r="U113" s="278"/>
      <c r="V113" s="278"/>
      <c r="W113" s="278"/>
      <c r="X113" s="196"/>
      <c r="Y113" s="196"/>
      <c r="Z113" s="220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2"/>
      <c r="AL113" s="223"/>
      <c r="AM113" s="223"/>
    </row>
    <row r="114" spans="1:39" ht="75" customHeight="1" x14ac:dyDescent="0.2">
      <c r="A114" s="225" t="s">
        <v>301</v>
      </c>
      <c r="B114" s="193"/>
      <c r="C114" s="194"/>
      <c r="D114" s="606" t="s">
        <v>855</v>
      </c>
      <c r="E114" s="226">
        <v>1</v>
      </c>
      <c r="F114" s="227" t="s">
        <v>735</v>
      </c>
      <c r="G114" s="228" t="s">
        <v>1581</v>
      </c>
      <c r="H114" s="229" t="s">
        <v>531</v>
      </c>
      <c r="I114" s="230" t="s">
        <v>539</v>
      </c>
      <c r="J114" s="229" t="s">
        <v>538</v>
      </c>
      <c r="K114" s="228" t="s">
        <v>574</v>
      </c>
      <c r="L114" s="227" t="s">
        <v>560</v>
      </c>
      <c r="M114" s="230">
        <v>40</v>
      </c>
      <c r="N114" s="229" t="s">
        <v>232</v>
      </c>
      <c r="O114" s="230">
        <v>200</v>
      </c>
      <c r="P114" s="231">
        <f t="shared" ref="P114:P118" si="4">SUM(Q114:W114)</f>
        <v>120000</v>
      </c>
      <c r="Q114" s="232">
        <v>0</v>
      </c>
      <c r="R114" s="231">
        <v>0</v>
      </c>
      <c r="S114" s="232">
        <v>0</v>
      </c>
      <c r="T114" s="231">
        <v>120000</v>
      </c>
      <c r="U114" s="232">
        <v>0</v>
      </c>
      <c r="V114" s="231">
        <v>0</v>
      </c>
      <c r="W114" s="232">
        <v>0</v>
      </c>
      <c r="X114" s="196"/>
      <c r="Y114" s="196"/>
      <c r="Z114" s="233" t="s">
        <v>300</v>
      </c>
      <c r="AA114" s="234">
        <v>7151536011</v>
      </c>
      <c r="AB114" s="235"/>
      <c r="AC114" s="235" t="s">
        <v>299</v>
      </c>
      <c r="AD114" s="236" t="s">
        <v>298</v>
      </c>
      <c r="AE114" s="235" t="s">
        <v>386</v>
      </c>
      <c r="AF114" s="237" t="s">
        <v>91</v>
      </c>
      <c r="AG114" s="238" t="s">
        <v>243</v>
      </c>
      <c r="AH114" s="239" t="s">
        <v>387</v>
      </c>
      <c r="AI114" s="240"/>
      <c r="AJ114" s="240"/>
      <c r="AK114" s="268">
        <v>500000</v>
      </c>
      <c r="AL114" s="242"/>
      <c r="AM114" s="243"/>
    </row>
    <row r="115" spans="1:39" ht="75" customHeight="1" x14ac:dyDescent="0.2">
      <c r="A115" s="225" t="s">
        <v>324</v>
      </c>
      <c r="B115" s="193"/>
      <c r="C115" s="194"/>
      <c r="D115" s="419" t="s">
        <v>856</v>
      </c>
      <c r="E115" s="309">
        <v>1</v>
      </c>
      <c r="F115" s="308" t="s">
        <v>716</v>
      </c>
      <c r="G115" s="344" t="s">
        <v>1584</v>
      </c>
      <c r="H115" s="345" t="s">
        <v>706</v>
      </c>
      <c r="I115" s="303" t="s">
        <v>539</v>
      </c>
      <c r="J115" s="345" t="s">
        <v>538</v>
      </c>
      <c r="K115" s="344" t="s">
        <v>970</v>
      </c>
      <c r="L115" s="345" t="s">
        <v>534</v>
      </c>
      <c r="M115" s="303">
        <v>1500</v>
      </c>
      <c r="N115" s="345" t="s">
        <v>437</v>
      </c>
      <c r="O115" s="303">
        <v>500</v>
      </c>
      <c r="P115" s="252">
        <f t="shared" ref="P115" si="5">SUM(Q115:W115)</f>
        <v>3290000</v>
      </c>
      <c r="Q115" s="304">
        <v>0</v>
      </c>
      <c r="R115" s="252">
        <v>0</v>
      </c>
      <c r="S115" s="304">
        <v>0</v>
      </c>
      <c r="T115" s="252">
        <v>3290000</v>
      </c>
      <c r="U115" s="304">
        <v>0</v>
      </c>
      <c r="V115" s="252">
        <v>0</v>
      </c>
      <c r="W115" s="304">
        <v>0</v>
      </c>
      <c r="X115" s="196"/>
      <c r="Y115" s="196"/>
      <c r="Z115" s="233"/>
      <c r="AA115" s="234"/>
      <c r="AB115" s="235"/>
      <c r="AC115" s="235"/>
      <c r="AD115" s="236"/>
      <c r="AE115" s="235"/>
      <c r="AF115" s="237"/>
      <c r="AG115" s="238"/>
      <c r="AH115" s="239"/>
      <c r="AI115" s="240"/>
      <c r="AJ115" s="240"/>
      <c r="AK115" s="268"/>
      <c r="AL115" s="242"/>
      <c r="AM115" s="243"/>
    </row>
    <row r="116" spans="1:39" ht="75" customHeight="1" x14ac:dyDescent="0.2">
      <c r="A116" s="225" t="s">
        <v>244</v>
      </c>
      <c r="B116" s="193"/>
      <c r="C116" s="194"/>
      <c r="D116" s="307" t="s">
        <v>831</v>
      </c>
      <c r="E116" s="244">
        <v>1</v>
      </c>
      <c r="F116" s="245" t="s">
        <v>738</v>
      </c>
      <c r="G116" s="246" t="s">
        <v>1582</v>
      </c>
      <c r="H116" s="247" t="s">
        <v>531</v>
      </c>
      <c r="I116" s="248" t="s">
        <v>539</v>
      </c>
      <c r="J116" s="247" t="s">
        <v>538</v>
      </c>
      <c r="K116" s="246" t="s">
        <v>575</v>
      </c>
      <c r="L116" s="245" t="s">
        <v>534</v>
      </c>
      <c r="M116" s="248">
        <v>1.5</v>
      </c>
      <c r="N116" s="247" t="s">
        <v>223</v>
      </c>
      <c r="O116" s="248">
        <v>3000</v>
      </c>
      <c r="P116" s="250">
        <f t="shared" si="4"/>
        <v>6600000</v>
      </c>
      <c r="Q116" s="251">
        <v>0</v>
      </c>
      <c r="R116" s="250">
        <v>0</v>
      </c>
      <c r="S116" s="251">
        <v>0</v>
      </c>
      <c r="T116" s="250">
        <v>6600000</v>
      </c>
      <c r="U116" s="251">
        <v>0</v>
      </c>
      <c r="V116" s="250">
        <v>0</v>
      </c>
      <c r="W116" s="251">
        <v>0</v>
      </c>
      <c r="X116" s="196"/>
      <c r="Y116" s="196"/>
      <c r="Z116" s="233"/>
      <c r="AA116" s="234"/>
      <c r="AB116" s="235"/>
      <c r="AC116" s="235"/>
      <c r="AD116" s="236" t="s">
        <v>78</v>
      </c>
      <c r="AE116" s="235" t="s">
        <v>327</v>
      </c>
      <c r="AF116" s="237"/>
      <c r="AG116" s="238" t="s">
        <v>324</v>
      </c>
      <c r="AH116" s="239"/>
      <c r="AI116" s="240"/>
      <c r="AJ116" s="240"/>
      <c r="AK116" s="268">
        <v>7000000</v>
      </c>
      <c r="AL116" s="242"/>
      <c r="AM116" s="243"/>
    </row>
    <row r="117" spans="1:39" ht="75" customHeight="1" x14ac:dyDescent="0.2">
      <c r="A117" s="225" t="s">
        <v>244</v>
      </c>
      <c r="B117" s="193"/>
      <c r="C117" s="194"/>
      <c r="D117" s="307" t="s">
        <v>832</v>
      </c>
      <c r="E117" s="244">
        <v>1</v>
      </c>
      <c r="F117" s="245" t="s">
        <v>739</v>
      </c>
      <c r="G117" s="246" t="s">
        <v>1583</v>
      </c>
      <c r="H117" s="247" t="s">
        <v>706</v>
      </c>
      <c r="I117" s="248" t="s">
        <v>539</v>
      </c>
      <c r="J117" s="247" t="s">
        <v>538</v>
      </c>
      <c r="K117" s="246" t="s">
        <v>564</v>
      </c>
      <c r="L117" s="245" t="s">
        <v>534</v>
      </c>
      <c r="M117" s="248">
        <v>377</v>
      </c>
      <c r="N117" s="247" t="s">
        <v>232</v>
      </c>
      <c r="O117" s="248">
        <v>500</v>
      </c>
      <c r="P117" s="250">
        <f t="shared" si="4"/>
        <v>837784</v>
      </c>
      <c r="Q117" s="251">
        <v>0</v>
      </c>
      <c r="R117" s="250">
        <v>0</v>
      </c>
      <c r="S117" s="251">
        <v>0</v>
      </c>
      <c r="T117" s="250">
        <v>837784</v>
      </c>
      <c r="U117" s="251">
        <v>0</v>
      </c>
      <c r="V117" s="250">
        <v>0</v>
      </c>
      <c r="W117" s="251">
        <v>0</v>
      </c>
      <c r="X117" s="196"/>
      <c r="Y117" s="196"/>
      <c r="Z117" s="233"/>
      <c r="AA117" s="234"/>
      <c r="AB117" s="235"/>
      <c r="AC117" s="235"/>
      <c r="AD117" s="236"/>
      <c r="AE117" s="235"/>
      <c r="AF117" s="237"/>
      <c r="AG117" s="238"/>
      <c r="AH117" s="239"/>
      <c r="AI117" s="240"/>
      <c r="AJ117" s="240"/>
      <c r="AK117" s="268"/>
      <c r="AL117" s="242"/>
      <c r="AM117" s="243"/>
    </row>
    <row r="118" spans="1:39" ht="75" customHeight="1" thickBot="1" x14ac:dyDescent="0.25">
      <c r="A118" s="225" t="s">
        <v>324</v>
      </c>
      <c r="B118" s="193"/>
      <c r="C118" s="194"/>
      <c r="D118" s="346" t="s">
        <v>802</v>
      </c>
      <c r="E118" s="256">
        <v>1</v>
      </c>
      <c r="F118" s="257" t="s">
        <v>716</v>
      </c>
      <c r="G118" s="258" t="s">
        <v>1585</v>
      </c>
      <c r="H118" s="259" t="s">
        <v>706</v>
      </c>
      <c r="I118" s="264" t="s">
        <v>539</v>
      </c>
      <c r="J118" s="259" t="s">
        <v>538</v>
      </c>
      <c r="K118" s="258" t="s">
        <v>1013</v>
      </c>
      <c r="L118" s="259" t="s">
        <v>534</v>
      </c>
      <c r="M118" s="264">
        <v>1500</v>
      </c>
      <c r="N118" s="259" t="s">
        <v>437</v>
      </c>
      <c r="O118" s="264">
        <v>500</v>
      </c>
      <c r="P118" s="267">
        <f t="shared" si="4"/>
        <v>3163000</v>
      </c>
      <c r="Q118" s="266">
        <v>0</v>
      </c>
      <c r="R118" s="267">
        <v>0</v>
      </c>
      <c r="S118" s="266">
        <v>0</v>
      </c>
      <c r="T118" s="267">
        <v>3163000</v>
      </c>
      <c r="U118" s="266">
        <v>0</v>
      </c>
      <c r="V118" s="267">
        <v>0</v>
      </c>
      <c r="W118" s="266">
        <v>0</v>
      </c>
      <c r="X118" s="196"/>
      <c r="Y118" s="196"/>
      <c r="Z118" s="233"/>
      <c r="AA118" s="234"/>
      <c r="AB118" s="235"/>
      <c r="AC118" s="235"/>
      <c r="AD118" s="236"/>
      <c r="AE118" s="235"/>
      <c r="AF118" s="237"/>
      <c r="AG118" s="238"/>
      <c r="AH118" s="239"/>
      <c r="AI118" s="240"/>
      <c r="AJ118" s="240"/>
      <c r="AK118" s="268"/>
      <c r="AL118" s="242"/>
      <c r="AM118" s="243"/>
    </row>
    <row r="119" spans="1:39" x14ac:dyDescent="0.2">
      <c r="A119" s="338"/>
      <c r="B119" s="193"/>
      <c r="C119" s="194"/>
      <c r="D119" s="339"/>
      <c r="E119" s="340"/>
      <c r="F119" s="340"/>
      <c r="G119" s="340"/>
      <c r="H119" s="339"/>
      <c r="I119" s="339"/>
      <c r="J119" s="339"/>
      <c r="K119" s="339"/>
      <c r="L119" s="339"/>
      <c r="M119" s="339"/>
      <c r="N119" s="339"/>
      <c r="O119" s="339"/>
      <c r="P119" s="341"/>
      <c r="Q119" s="341"/>
      <c r="R119" s="341"/>
      <c r="S119" s="341"/>
      <c r="T119" s="341"/>
      <c r="U119" s="341"/>
      <c r="V119" s="341"/>
      <c r="W119" s="341"/>
      <c r="X119" s="196"/>
      <c r="Y119" s="196"/>
      <c r="Z119" s="210"/>
      <c r="AA119" s="210"/>
      <c r="AB119" s="211"/>
      <c r="AC119" s="211"/>
      <c r="AD119" s="212"/>
      <c r="AE119" s="211"/>
      <c r="AF119" s="214"/>
      <c r="AG119" s="214"/>
      <c r="AH119" s="214"/>
      <c r="AI119" s="214"/>
      <c r="AJ119" s="326"/>
      <c r="AK119" s="326"/>
      <c r="AL119" s="214"/>
      <c r="AM119" s="333"/>
    </row>
    <row r="120" spans="1:39" s="224" customFormat="1" ht="18.75" thickBot="1" x14ac:dyDescent="0.25">
      <c r="A120" s="272"/>
      <c r="B120" s="193"/>
      <c r="C120" s="194"/>
      <c r="D120" s="216" t="s">
        <v>69</v>
      </c>
      <c r="E120" s="217"/>
      <c r="F120" s="217"/>
      <c r="G120" s="217"/>
      <c r="H120" s="216"/>
      <c r="I120" s="216"/>
      <c r="J120" s="216"/>
      <c r="K120" s="216"/>
      <c r="L120" s="216"/>
      <c r="M120" s="216"/>
      <c r="N120" s="216"/>
      <c r="O120" s="216"/>
      <c r="P120" s="278"/>
      <c r="Q120" s="278"/>
      <c r="R120" s="278"/>
      <c r="S120" s="278"/>
      <c r="T120" s="278"/>
      <c r="U120" s="278"/>
      <c r="V120" s="278"/>
      <c r="W120" s="278"/>
      <c r="X120" s="196"/>
      <c r="Y120" s="196"/>
      <c r="Z120" s="220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2"/>
      <c r="AL120" s="223"/>
      <c r="AM120" s="223"/>
    </row>
    <row r="121" spans="1:39" ht="75" customHeight="1" x14ac:dyDescent="0.2">
      <c r="A121" s="225" t="s">
        <v>315</v>
      </c>
      <c r="B121" s="193"/>
      <c r="C121" s="194"/>
      <c r="D121" s="606" t="s">
        <v>834</v>
      </c>
      <c r="E121" s="226">
        <v>1</v>
      </c>
      <c r="F121" s="227" t="s">
        <v>740</v>
      </c>
      <c r="G121" s="228" t="s">
        <v>576</v>
      </c>
      <c r="H121" s="229" t="s">
        <v>531</v>
      </c>
      <c r="I121" s="230" t="s">
        <v>539</v>
      </c>
      <c r="J121" s="229" t="s">
        <v>538</v>
      </c>
      <c r="K121" s="228" t="s">
        <v>564</v>
      </c>
      <c r="L121" s="227" t="s">
        <v>534</v>
      </c>
      <c r="M121" s="230">
        <v>550</v>
      </c>
      <c r="N121" s="229" t="s">
        <v>232</v>
      </c>
      <c r="O121" s="230">
        <v>250</v>
      </c>
      <c r="P121" s="231">
        <f>SUM(Q121:W121)</f>
        <v>500000</v>
      </c>
      <c r="Q121" s="232">
        <v>0</v>
      </c>
      <c r="R121" s="231">
        <v>0</v>
      </c>
      <c r="S121" s="232">
        <v>0</v>
      </c>
      <c r="T121" s="231">
        <v>500000</v>
      </c>
      <c r="U121" s="232">
        <v>0</v>
      </c>
      <c r="V121" s="231">
        <v>0</v>
      </c>
      <c r="W121" s="232">
        <v>0</v>
      </c>
      <c r="X121" s="196"/>
      <c r="Y121" s="196"/>
      <c r="Z121" s="233" t="s">
        <v>318</v>
      </c>
      <c r="AA121" s="234"/>
      <c r="AB121" s="235" t="s">
        <v>317</v>
      </c>
      <c r="AC121" s="235"/>
      <c r="AD121" s="236" t="s">
        <v>427</v>
      </c>
      <c r="AE121" s="235" t="s">
        <v>316</v>
      </c>
      <c r="AF121" s="237"/>
      <c r="AG121" s="238" t="s">
        <v>243</v>
      </c>
      <c r="AH121" s="239"/>
      <c r="AI121" s="240">
        <v>1</v>
      </c>
      <c r="AJ121" s="240" t="s">
        <v>223</v>
      </c>
      <c r="AK121" s="268">
        <v>500000</v>
      </c>
      <c r="AL121" s="242"/>
      <c r="AM121" s="243"/>
    </row>
    <row r="122" spans="1:39" ht="75" customHeight="1" x14ac:dyDescent="0.2">
      <c r="A122" s="225" t="s">
        <v>407</v>
      </c>
      <c r="B122" s="193"/>
      <c r="C122" s="194"/>
      <c r="D122" s="307" t="s">
        <v>1053</v>
      </c>
      <c r="E122" s="244">
        <v>1</v>
      </c>
      <c r="F122" s="245" t="s">
        <v>755</v>
      </c>
      <c r="G122" s="246" t="s">
        <v>1586</v>
      </c>
      <c r="H122" s="247" t="s">
        <v>531</v>
      </c>
      <c r="I122" s="248" t="s">
        <v>539</v>
      </c>
      <c r="J122" s="247" t="s">
        <v>538</v>
      </c>
      <c r="K122" s="246" t="s">
        <v>564</v>
      </c>
      <c r="L122" s="245" t="s">
        <v>534</v>
      </c>
      <c r="M122" s="248">
        <v>450</v>
      </c>
      <c r="N122" s="247" t="s">
        <v>232</v>
      </c>
      <c r="O122" s="248">
        <v>350</v>
      </c>
      <c r="P122" s="250">
        <f>SUM(Q122:W122)</f>
        <v>382500</v>
      </c>
      <c r="Q122" s="251">
        <v>0</v>
      </c>
      <c r="R122" s="250">
        <v>0</v>
      </c>
      <c r="S122" s="251">
        <v>0</v>
      </c>
      <c r="T122" s="250">
        <f>M122*850</f>
        <v>382500</v>
      </c>
      <c r="U122" s="251">
        <v>0</v>
      </c>
      <c r="V122" s="250">
        <v>0</v>
      </c>
      <c r="W122" s="251">
        <v>0</v>
      </c>
      <c r="X122" s="196"/>
      <c r="Y122" s="196"/>
      <c r="Z122" s="233" t="s">
        <v>411</v>
      </c>
      <c r="AA122" s="234" t="s">
        <v>412</v>
      </c>
      <c r="AB122" s="235"/>
      <c r="AC122" s="235" t="s">
        <v>410</v>
      </c>
      <c r="AD122" s="236" t="s">
        <v>69</v>
      </c>
      <c r="AE122" s="235" t="s">
        <v>397</v>
      </c>
      <c r="AF122" s="237"/>
      <c r="AG122" s="238" t="s">
        <v>408</v>
      </c>
      <c r="AH122" s="239" t="s">
        <v>409</v>
      </c>
      <c r="AI122" s="240"/>
      <c r="AJ122" s="240" t="s">
        <v>437</v>
      </c>
      <c r="AK122" s="268">
        <v>538307.73</v>
      </c>
      <c r="AL122" s="242"/>
      <c r="AM122" s="243"/>
    </row>
    <row r="123" spans="1:39" ht="75" customHeight="1" x14ac:dyDescent="0.2">
      <c r="A123" s="225" t="s">
        <v>407</v>
      </c>
      <c r="B123" s="193"/>
      <c r="C123" s="194"/>
      <c r="D123" s="307" t="s">
        <v>1054</v>
      </c>
      <c r="E123" s="309">
        <v>1</v>
      </c>
      <c r="F123" s="308" t="s">
        <v>755</v>
      </c>
      <c r="G123" s="344" t="s">
        <v>1587</v>
      </c>
      <c r="H123" s="345" t="s">
        <v>531</v>
      </c>
      <c r="I123" s="303" t="s">
        <v>539</v>
      </c>
      <c r="J123" s="345" t="s">
        <v>538</v>
      </c>
      <c r="K123" s="344" t="s">
        <v>564</v>
      </c>
      <c r="L123" s="308" t="s">
        <v>534</v>
      </c>
      <c r="M123" s="303">
        <v>100</v>
      </c>
      <c r="N123" s="345" t="s">
        <v>232</v>
      </c>
      <c r="O123" s="303">
        <v>350</v>
      </c>
      <c r="P123" s="252">
        <f>SUM(Q123:W123)</f>
        <v>250000</v>
      </c>
      <c r="Q123" s="304">
        <v>0</v>
      </c>
      <c r="R123" s="252">
        <v>0</v>
      </c>
      <c r="S123" s="304">
        <v>0</v>
      </c>
      <c r="T123" s="252">
        <v>250000</v>
      </c>
      <c r="U123" s="304">
        <v>0</v>
      </c>
      <c r="V123" s="252">
        <v>0</v>
      </c>
      <c r="W123" s="304">
        <v>0</v>
      </c>
      <c r="X123" s="196"/>
      <c r="Y123" s="196"/>
      <c r="Z123" s="233" t="s">
        <v>411</v>
      </c>
      <c r="AA123" s="234" t="s">
        <v>412</v>
      </c>
      <c r="AB123" s="235"/>
      <c r="AC123" s="235" t="s">
        <v>410</v>
      </c>
      <c r="AD123" s="236" t="s">
        <v>69</v>
      </c>
      <c r="AE123" s="235" t="s">
        <v>397</v>
      </c>
      <c r="AF123" s="237"/>
      <c r="AG123" s="238" t="s">
        <v>408</v>
      </c>
      <c r="AH123" s="239" t="s">
        <v>409</v>
      </c>
      <c r="AI123" s="240"/>
      <c r="AJ123" s="240" t="s">
        <v>437</v>
      </c>
      <c r="AK123" s="268">
        <v>538307.73</v>
      </c>
      <c r="AL123" s="242"/>
      <c r="AM123" s="243"/>
    </row>
    <row r="124" spans="1:39" ht="75" customHeight="1" thickBot="1" x14ac:dyDescent="0.25">
      <c r="A124" s="225" t="s">
        <v>407</v>
      </c>
      <c r="B124" s="193"/>
      <c r="C124" s="194"/>
      <c r="D124" s="346" t="s">
        <v>835</v>
      </c>
      <c r="E124" s="256">
        <v>1</v>
      </c>
      <c r="F124" s="257" t="s">
        <v>740</v>
      </c>
      <c r="G124" s="258" t="s">
        <v>1588</v>
      </c>
      <c r="H124" s="259" t="s">
        <v>531</v>
      </c>
      <c r="I124" s="264" t="s">
        <v>539</v>
      </c>
      <c r="J124" s="259" t="s">
        <v>538</v>
      </c>
      <c r="K124" s="258" t="s">
        <v>564</v>
      </c>
      <c r="L124" s="257" t="s">
        <v>534</v>
      </c>
      <c r="M124" s="264">
        <v>560</v>
      </c>
      <c r="N124" s="259" t="s">
        <v>232</v>
      </c>
      <c r="O124" s="264">
        <v>250</v>
      </c>
      <c r="P124" s="267">
        <f>SUM(Q124:W124)</f>
        <v>538308</v>
      </c>
      <c r="Q124" s="266">
        <v>0</v>
      </c>
      <c r="R124" s="267">
        <v>0</v>
      </c>
      <c r="S124" s="266">
        <v>0</v>
      </c>
      <c r="T124" s="267">
        <v>538308</v>
      </c>
      <c r="U124" s="266">
        <v>0</v>
      </c>
      <c r="V124" s="267">
        <v>0</v>
      </c>
      <c r="W124" s="266">
        <v>0</v>
      </c>
      <c r="X124" s="196"/>
      <c r="Y124" s="196"/>
      <c r="Z124" s="233" t="s">
        <v>411</v>
      </c>
      <c r="AA124" s="234" t="s">
        <v>412</v>
      </c>
      <c r="AB124" s="235"/>
      <c r="AC124" s="235" t="s">
        <v>410</v>
      </c>
      <c r="AD124" s="236" t="s">
        <v>69</v>
      </c>
      <c r="AE124" s="235" t="s">
        <v>397</v>
      </c>
      <c r="AF124" s="237"/>
      <c r="AG124" s="238" t="s">
        <v>408</v>
      </c>
      <c r="AH124" s="239" t="s">
        <v>409</v>
      </c>
      <c r="AI124" s="240"/>
      <c r="AJ124" s="240" t="s">
        <v>437</v>
      </c>
      <c r="AK124" s="268">
        <v>538307.73</v>
      </c>
      <c r="AL124" s="242"/>
      <c r="AM124" s="243"/>
    </row>
    <row r="125" spans="1:39" x14ac:dyDescent="0.2">
      <c r="A125" s="338"/>
      <c r="B125" s="193"/>
      <c r="C125" s="194"/>
      <c r="D125" s="339"/>
      <c r="E125" s="340"/>
      <c r="F125" s="340"/>
      <c r="G125" s="340"/>
      <c r="H125" s="339"/>
      <c r="I125" s="339"/>
      <c r="J125" s="339"/>
      <c r="K125" s="339"/>
      <c r="L125" s="339"/>
      <c r="M125" s="339"/>
      <c r="N125" s="339"/>
      <c r="O125" s="339"/>
      <c r="P125" s="341"/>
      <c r="Q125" s="341"/>
      <c r="R125" s="341"/>
      <c r="S125" s="341"/>
      <c r="T125" s="341"/>
      <c r="U125" s="341"/>
      <c r="V125" s="341"/>
      <c r="W125" s="341"/>
      <c r="X125" s="196"/>
      <c r="Y125" s="196"/>
      <c r="Z125" s="210"/>
      <c r="AA125" s="210"/>
      <c r="AB125" s="211"/>
      <c r="AC125" s="211"/>
      <c r="AD125" s="212"/>
      <c r="AE125" s="211"/>
      <c r="AF125" s="214"/>
      <c r="AG125" s="214"/>
      <c r="AH125" s="214"/>
      <c r="AI125" s="214"/>
      <c r="AJ125" s="326"/>
      <c r="AK125" s="326"/>
      <c r="AL125" s="214"/>
      <c r="AM125" s="333"/>
    </row>
    <row r="126" spans="1:39" s="224" customFormat="1" ht="18.75" thickBot="1" x14ac:dyDescent="0.25">
      <c r="A126" s="272"/>
      <c r="B126" s="193"/>
      <c r="C126" s="194"/>
      <c r="D126" s="216" t="s">
        <v>314</v>
      </c>
      <c r="E126" s="217"/>
      <c r="F126" s="217"/>
      <c r="G126" s="217"/>
      <c r="H126" s="216"/>
      <c r="I126" s="216"/>
      <c r="J126" s="216"/>
      <c r="K126" s="216"/>
      <c r="L126" s="216"/>
      <c r="M126" s="216"/>
      <c r="N126" s="216"/>
      <c r="O126" s="216"/>
      <c r="P126" s="278"/>
      <c r="Q126" s="278"/>
      <c r="R126" s="278"/>
      <c r="S126" s="278"/>
      <c r="T126" s="278"/>
      <c r="U126" s="278"/>
      <c r="V126" s="278"/>
      <c r="W126" s="278"/>
      <c r="X126" s="196"/>
      <c r="Y126" s="196"/>
      <c r="Z126" s="220"/>
      <c r="AA126" s="221"/>
      <c r="AB126" s="221"/>
      <c r="AC126" s="221"/>
      <c r="AD126" s="221"/>
      <c r="AE126" s="221"/>
      <c r="AF126" s="221"/>
      <c r="AG126" s="221"/>
      <c r="AH126" s="221"/>
      <c r="AI126" s="221"/>
      <c r="AJ126" s="221"/>
      <c r="AK126" s="222"/>
      <c r="AL126" s="223"/>
      <c r="AM126" s="223"/>
    </row>
    <row r="127" spans="1:39" ht="75" customHeight="1" x14ac:dyDescent="0.2">
      <c r="A127" s="225" t="s">
        <v>389</v>
      </c>
      <c r="B127" s="193"/>
      <c r="C127" s="194"/>
      <c r="D127" s="226" t="s">
        <v>857</v>
      </c>
      <c r="E127" s="227">
        <v>1</v>
      </c>
      <c r="F127" s="226" t="s">
        <v>741</v>
      </c>
      <c r="G127" s="283" t="s">
        <v>578</v>
      </c>
      <c r="H127" s="230" t="s">
        <v>531</v>
      </c>
      <c r="I127" s="229" t="s">
        <v>539</v>
      </c>
      <c r="J127" s="230" t="s">
        <v>538</v>
      </c>
      <c r="K127" s="283" t="s">
        <v>577</v>
      </c>
      <c r="L127" s="226" t="s">
        <v>560</v>
      </c>
      <c r="M127" s="229">
        <v>550</v>
      </c>
      <c r="N127" s="230" t="s">
        <v>437</v>
      </c>
      <c r="O127" s="229">
        <v>135</v>
      </c>
      <c r="P127" s="232">
        <f>SUM(Q127:W127)</f>
        <v>500000</v>
      </c>
      <c r="Q127" s="231">
        <v>0</v>
      </c>
      <c r="R127" s="232">
        <v>0</v>
      </c>
      <c r="S127" s="231">
        <v>0</v>
      </c>
      <c r="T127" s="232">
        <v>500000</v>
      </c>
      <c r="U127" s="231">
        <v>0</v>
      </c>
      <c r="V127" s="232">
        <v>0</v>
      </c>
      <c r="W127" s="279">
        <v>0</v>
      </c>
      <c r="X127" s="196"/>
      <c r="Y127" s="196"/>
      <c r="Z127" s="233" t="s">
        <v>390</v>
      </c>
      <c r="AA127" s="234">
        <v>7151124280</v>
      </c>
      <c r="AB127" s="235" t="s">
        <v>224</v>
      </c>
      <c r="AC127" s="235" t="s">
        <v>224</v>
      </c>
      <c r="AD127" s="236" t="s">
        <v>314</v>
      </c>
      <c r="AE127" s="235" t="s">
        <v>391</v>
      </c>
      <c r="AF127" s="237"/>
      <c r="AG127" s="238" t="s">
        <v>243</v>
      </c>
      <c r="AH127" s="239"/>
      <c r="AI127" s="240"/>
      <c r="AJ127" s="240" t="s">
        <v>437</v>
      </c>
      <c r="AK127" s="268">
        <v>500000</v>
      </c>
      <c r="AL127" s="242"/>
      <c r="AM127" s="243"/>
    </row>
    <row r="128" spans="1:39" ht="75" customHeight="1" thickBot="1" x14ac:dyDescent="0.25">
      <c r="A128" s="225" t="s">
        <v>324</v>
      </c>
      <c r="B128" s="193"/>
      <c r="C128" s="194"/>
      <c r="D128" s="280" t="s">
        <v>838</v>
      </c>
      <c r="E128" s="263">
        <v>1</v>
      </c>
      <c r="F128" s="280" t="s">
        <v>741</v>
      </c>
      <c r="G128" s="288" t="s">
        <v>1589</v>
      </c>
      <c r="H128" s="260" t="s">
        <v>531</v>
      </c>
      <c r="I128" s="261" t="s">
        <v>539</v>
      </c>
      <c r="J128" s="260" t="s">
        <v>538</v>
      </c>
      <c r="K128" s="288" t="s">
        <v>564</v>
      </c>
      <c r="L128" s="280" t="s">
        <v>534</v>
      </c>
      <c r="M128" s="261">
        <v>500</v>
      </c>
      <c r="N128" s="260" t="s">
        <v>437</v>
      </c>
      <c r="O128" s="261">
        <f>M128/4</f>
        <v>125</v>
      </c>
      <c r="P128" s="281">
        <f>SUM(Q128:W128)</f>
        <v>700000</v>
      </c>
      <c r="Q128" s="265">
        <v>0</v>
      </c>
      <c r="R128" s="281">
        <v>0</v>
      </c>
      <c r="S128" s="265">
        <v>0</v>
      </c>
      <c r="T128" s="281">
        <v>700000</v>
      </c>
      <c r="U128" s="265">
        <v>0</v>
      </c>
      <c r="V128" s="281">
        <v>0</v>
      </c>
      <c r="W128" s="282">
        <v>0</v>
      </c>
      <c r="X128" s="196"/>
      <c r="Y128" s="196"/>
      <c r="Z128" s="233"/>
      <c r="AA128" s="234"/>
      <c r="AB128" s="235"/>
      <c r="AC128" s="235"/>
      <c r="AD128" s="236"/>
      <c r="AE128" s="235"/>
      <c r="AF128" s="237"/>
      <c r="AG128" s="238"/>
      <c r="AH128" s="239"/>
      <c r="AI128" s="240"/>
      <c r="AJ128" s="240"/>
      <c r="AK128" s="268"/>
      <c r="AL128" s="242"/>
      <c r="AM128" s="243"/>
    </row>
    <row r="129" spans="1:39" x14ac:dyDescent="0.2">
      <c r="A129" s="328"/>
      <c r="B129" s="193"/>
      <c r="C129" s="194"/>
      <c r="D129" s="339"/>
      <c r="E129" s="340"/>
      <c r="F129" s="340"/>
      <c r="G129" s="340"/>
      <c r="H129" s="339"/>
      <c r="I129" s="339"/>
      <c r="J129" s="339"/>
      <c r="K129" s="339"/>
      <c r="L129" s="339"/>
      <c r="M129" s="339"/>
      <c r="N129" s="339"/>
      <c r="O129" s="339"/>
      <c r="P129" s="341"/>
      <c r="Q129" s="341"/>
      <c r="R129" s="341"/>
      <c r="S129" s="341"/>
      <c r="T129" s="341"/>
      <c r="U129" s="341"/>
      <c r="V129" s="341"/>
      <c r="W129" s="341"/>
      <c r="X129" s="196"/>
      <c r="Y129" s="196"/>
      <c r="Z129" s="210"/>
      <c r="AA129" s="210"/>
      <c r="AB129" s="211"/>
      <c r="AC129" s="211"/>
      <c r="AD129" s="212"/>
      <c r="AE129" s="211"/>
      <c r="AF129" s="214"/>
      <c r="AG129" s="214"/>
      <c r="AH129" s="214"/>
      <c r="AI129" s="214"/>
      <c r="AJ129" s="326"/>
      <c r="AK129" s="326"/>
      <c r="AL129" s="214"/>
      <c r="AM129" s="333"/>
    </row>
    <row r="130" spans="1:39" s="224" customFormat="1" ht="18.75" thickBot="1" x14ac:dyDescent="0.25">
      <c r="A130" s="215"/>
      <c r="B130" s="193"/>
      <c r="C130" s="194"/>
      <c r="D130" s="216" t="s">
        <v>312</v>
      </c>
      <c r="E130" s="217"/>
      <c r="F130" s="217"/>
      <c r="G130" s="217"/>
      <c r="H130" s="216"/>
      <c r="I130" s="216"/>
      <c r="J130" s="216"/>
      <c r="K130" s="216"/>
      <c r="L130" s="216"/>
      <c r="M130" s="216"/>
      <c r="N130" s="216"/>
      <c r="O130" s="216"/>
      <c r="P130" s="278"/>
      <c r="Q130" s="278"/>
      <c r="R130" s="278"/>
      <c r="S130" s="278"/>
      <c r="T130" s="278"/>
      <c r="U130" s="278"/>
      <c r="V130" s="278"/>
      <c r="W130" s="278"/>
      <c r="X130" s="196"/>
      <c r="Y130" s="196"/>
      <c r="Z130" s="220"/>
      <c r="AA130" s="221"/>
      <c r="AB130" s="221"/>
      <c r="AC130" s="221"/>
      <c r="AD130" s="221"/>
      <c r="AE130" s="221"/>
      <c r="AF130" s="221"/>
      <c r="AG130" s="221"/>
      <c r="AH130" s="221"/>
      <c r="AI130" s="221"/>
      <c r="AJ130" s="221"/>
      <c r="AK130" s="222"/>
      <c r="AL130" s="223"/>
      <c r="AM130" s="223"/>
    </row>
    <row r="131" spans="1:39" ht="75" customHeight="1" x14ac:dyDescent="0.2">
      <c r="A131" s="225" t="s">
        <v>127</v>
      </c>
      <c r="B131" s="193"/>
      <c r="C131" s="194"/>
      <c r="D131" s="226" t="s">
        <v>839</v>
      </c>
      <c r="E131" s="227">
        <v>1</v>
      </c>
      <c r="F131" s="226" t="s">
        <v>742</v>
      </c>
      <c r="G131" s="283" t="s">
        <v>579</v>
      </c>
      <c r="H131" s="230" t="s">
        <v>531</v>
      </c>
      <c r="I131" s="229" t="s">
        <v>539</v>
      </c>
      <c r="J131" s="230" t="s">
        <v>538</v>
      </c>
      <c r="K131" s="283" t="s">
        <v>982</v>
      </c>
      <c r="L131" s="226" t="s">
        <v>534</v>
      </c>
      <c r="M131" s="229">
        <v>1300</v>
      </c>
      <c r="N131" s="230" t="s">
        <v>437</v>
      </c>
      <c r="O131" s="229">
        <v>410</v>
      </c>
      <c r="P131" s="232">
        <f t="shared" ref="P131:P142" si="6">SUM(Q131:W131)</f>
        <v>1250000</v>
      </c>
      <c r="Q131" s="231">
        <v>0</v>
      </c>
      <c r="R131" s="232">
        <v>0</v>
      </c>
      <c r="S131" s="231">
        <v>0</v>
      </c>
      <c r="T131" s="232">
        <v>1250000</v>
      </c>
      <c r="U131" s="231">
        <v>0</v>
      </c>
      <c r="V131" s="232">
        <v>0</v>
      </c>
      <c r="W131" s="279">
        <v>0</v>
      </c>
      <c r="X131" s="196"/>
      <c r="Y131" s="196"/>
      <c r="Z131" s="233" t="s">
        <v>128</v>
      </c>
      <c r="AA131" s="234" t="s">
        <v>129</v>
      </c>
      <c r="AB131" s="235" t="s">
        <v>130</v>
      </c>
      <c r="AC131" s="235" t="s">
        <v>131</v>
      </c>
      <c r="AD131" s="236" t="s">
        <v>98</v>
      </c>
      <c r="AE131" s="235" t="s">
        <v>132</v>
      </c>
      <c r="AF131" s="237" t="s">
        <v>91</v>
      </c>
      <c r="AG131" s="238" t="s">
        <v>243</v>
      </c>
      <c r="AH131" s="239"/>
      <c r="AI131" s="240">
        <v>1646</v>
      </c>
      <c r="AJ131" s="240" t="s">
        <v>437</v>
      </c>
      <c r="AK131" s="268">
        <v>1500000</v>
      </c>
      <c r="AL131" s="242"/>
      <c r="AM131" s="243"/>
    </row>
    <row r="132" spans="1:39" ht="75" customHeight="1" x14ac:dyDescent="0.2">
      <c r="A132" s="225" t="s">
        <v>135</v>
      </c>
      <c r="B132" s="193"/>
      <c r="C132" s="194"/>
      <c r="D132" s="244" t="s">
        <v>1055</v>
      </c>
      <c r="E132" s="245">
        <v>1</v>
      </c>
      <c r="F132" s="244" t="s">
        <v>1039</v>
      </c>
      <c r="G132" s="285" t="s">
        <v>1595</v>
      </c>
      <c r="H132" s="248" t="s">
        <v>531</v>
      </c>
      <c r="I132" s="247" t="s">
        <v>539</v>
      </c>
      <c r="J132" s="248" t="s">
        <v>538</v>
      </c>
      <c r="K132" s="285" t="s">
        <v>982</v>
      </c>
      <c r="L132" s="244" t="s">
        <v>534</v>
      </c>
      <c r="M132" s="247">
        <v>850</v>
      </c>
      <c r="N132" s="248" t="s">
        <v>437</v>
      </c>
      <c r="O132" s="247">
        <v>212</v>
      </c>
      <c r="P132" s="251">
        <f t="shared" ref="P132" si="7">SUM(Q132:W132)</f>
        <v>850000</v>
      </c>
      <c r="Q132" s="250">
        <v>0</v>
      </c>
      <c r="R132" s="251">
        <v>0</v>
      </c>
      <c r="S132" s="250">
        <v>0</v>
      </c>
      <c r="T132" s="251">
        <v>850000</v>
      </c>
      <c r="U132" s="250">
        <v>0</v>
      </c>
      <c r="V132" s="251">
        <v>0</v>
      </c>
      <c r="W132" s="286">
        <v>0</v>
      </c>
      <c r="X132" s="196"/>
      <c r="Y132" s="196"/>
      <c r="Z132" s="233" t="s">
        <v>136</v>
      </c>
      <c r="AA132" s="234" t="s">
        <v>90</v>
      </c>
      <c r="AB132" s="235" t="s">
        <v>133</v>
      </c>
      <c r="AC132" s="235" t="s">
        <v>134</v>
      </c>
      <c r="AD132" s="236" t="s">
        <v>98</v>
      </c>
      <c r="AE132" s="235" t="s">
        <v>137</v>
      </c>
      <c r="AF132" s="237" t="s">
        <v>138</v>
      </c>
      <c r="AG132" s="238" t="s">
        <v>295</v>
      </c>
      <c r="AH132" s="239" t="s">
        <v>294</v>
      </c>
      <c r="AI132" s="240">
        <v>2700</v>
      </c>
      <c r="AJ132" s="240" t="s">
        <v>437</v>
      </c>
      <c r="AK132" s="268">
        <v>2000000</v>
      </c>
      <c r="AL132" s="242"/>
      <c r="AM132" s="243"/>
    </row>
    <row r="133" spans="1:39" ht="75" customHeight="1" x14ac:dyDescent="0.2">
      <c r="A133" s="225" t="s">
        <v>135</v>
      </c>
      <c r="B133" s="193"/>
      <c r="C133" s="194"/>
      <c r="D133" s="244" t="s">
        <v>1056</v>
      </c>
      <c r="E133" s="245">
        <v>1</v>
      </c>
      <c r="F133" s="244" t="s">
        <v>742</v>
      </c>
      <c r="G133" s="285" t="s">
        <v>986</v>
      </c>
      <c r="H133" s="248" t="s">
        <v>531</v>
      </c>
      <c r="I133" s="247" t="s">
        <v>539</v>
      </c>
      <c r="J133" s="248" t="s">
        <v>538</v>
      </c>
      <c r="K133" s="285" t="s">
        <v>985</v>
      </c>
      <c r="L133" s="244" t="s">
        <v>560</v>
      </c>
      <c r="M133" s="247">
        <v>130</v>
      </c>
      <c r="N133" s="248" t="s">
        <v>437</v>
      </c>
      <c r="O133" s="247">
        <v>32</v>
      </c>
      <c r="P133" s="251">
        <f t="shared" ref="P133" si="8">SUM(Q133:W133)</f>
        <v>150000</v>
      </c>
      <c r="Q133" s="250">
        <v>0</v>
      </c>
      <c r="R133" s="251">
        <v>0</v>
      </c>
      <c r="S133" s="250">
        <v>0</v>
      </c>
      <c r="T133" s="251">
        <v>150000</v>
      </c>
      <c r="U133" s="250">
        <v>0</v>
      </c>
      <c r="V133" s="251">
        <v>0</v>
      </c>
      <c r="W133" s="286">
        <v>0</v>
      </c>
      <c r="X133" s="196"/>
      <c r="Y133" s="196"/>
      <c r="Z133" s="233" t="s">
        <v>136</v>
      </c>
      <c r="AA133" s="234" t="s">
        <v>90</v>
      </c>
      <c r="AB133" s="235" t="s">
        <v>133</v>
      </c>
      <c r="AC133" s="235" t="s">
        <v>134</v>
      </c>
      <c r="AD133" s="236" t="s">
        <v>98</v>
      </c>
      <c r="AE133" s="235" t="s">
        <v>137</v>
      </c>
      <c r="AF133" s="237" t="s">
        <v>138</v>
      </c>
      <c r="AG133" s="238" t="s">
        <v>295</v>
      </c>
      <c r="AH133" s="239" t="s">
        <v>294</v>
      </c>
      <c r="AI133" s="240">
        <v>2700</v>
      </c>
      <c r="AJ133" s="240" t="s">
        <v>437</v>
      </c>
      <c r="AK133" s="268">
        <v>2000000</v>
      </c>
      <c r="AL133" s="242"/>
      <c r="AM133" s="243"/>
    </row>
    <row r="134" spans="1:39" ht="75" customHeight="1" x14ac:dyDescent="0.2">
      <c r="A134" s="225" t="s">
        <v>139</v>
      </c>
      <c r="B134" s="193"/>
      <c r="C134" s="194"/>
      <c r="D134" s="244" t="s">
        <v>841</v>
      </c>
      <c r="E134" s="245">
        <v>1</v>
      </c>
      <c r="F134" s="244" t="s">
        <v>738</v>
      </c>
      <c r="G134" s="285" t="s">
        <v>580</v>
      </c>
      <c r="H134" s="248" t="s">
        <v>531</v>
      </c>
      <c r="I134" s="247" t="s">
        <v>539</v>
      </c>
      <c r="J134" s="248" t="s">
        <v>538</v>
      </c>
      <c r="K134" s="285" t="s">
        <v>564</v>
      </c>
      <c r="L134" s="244" t="s">
        <v>560</v>
      </c>
      <c r="M134" s="247">
        <v>94</v>
      </c>
      <c r="N134" s="248" t="s">
        <v>437</v>
      </c>
      <c r="O134" s="247">
        <v>23</v>
      </c>
      <c r="P134" s="251">
        <f t="shared" si="6"/>
        <v>90000</v>
      </c>
      <c r="Q134" s="250">
        <v>0</v>
      </c>
      <c r="R134" s="251">
        <v>0</v>
      </c>
      <c r="S134" s="250">
        <v>0</v>
      </c>
      <c r="T134" s="251">
        <v>90000</v>
      </c>
      <c r="U134" s="250">
        <v>0</v>
      </c>
      <c r="V134" s="251">
        <v>0</v>
      </c>
      <c r="W134" s="286">
        <v>0</v>
      </c>
      <c r="X134" s="196"/>
      <c r="Y134" s="196"/>
      <c r="Z134" s="233" t="s">
        <v>140</v>
      </c>
      <c r="AA134" s="234" t="s">
        <v>90</v>
      </c>
      <c r="AB134" s="235" t="s">
        <v>141</v>
      </c>
      <c r="AC134" s="235" t="s">
        <v>142</v>
      </c>
      <c r="AD134" s="236" t="s">
        <v>98</v>
      </c>
      <c r="AE134" s="235" t="s">
        <v>123</v>
      </c>
      <c r="AF134" s="237" t="s">
        <v>91</v>
      </c>
      <c r="AG134" s="238" t="s">
        <v>243</v>
      </c>
      <c r="AH134" s="239"/>
      <c r="AI134" s="240">
        <v>94</v>
      </c>
      <c r="AJ134" s="240" t="s">
        <v>437</v>
      </c>
      <c r="AK134" s="268">
        <v>100000</v>
      </c>
      <c r="AL134" s="242"/>
      <c r="AM134" s="243"/>
    </row>
    <row r="135" spans="1:39" ht="75" customHeight="1" x14ac:dyDescent="0.2">
      <c r="A135" s="225" t="s">
        <v>149</v>
      </c>
      <c r="B135" s="193"/>
      <c r="C135" s="194"/>
      <c r="D135" s="244" t="s">
        <v>842</v>
      </c>
      <c r="E135" s="245">
        <v>1</v>
      </c>
      <c r="F135" s="244" t="s">
        <v>715</v>
      </c>
      <c r="G135" s="285" t="s">
        <v>983</v>
      </c>
      <c r="H135" s="248" t="s">
        <v>531</v>
      </c>
      <c r="I135" s="247" t="s">
        <v>539</v>
      </c>
      <c r="J135" s="248" t="s">
        <v>538</v>
      </c>
      <c r="K135" s="285" t="s">
        <v>564</v>
      </c>
      <c r="L135" s="244" t="s">
        <v>534</v>
      </c>
      <c r="M135" s="247">
        <v>1100</v>
      </c>
      <c r="N135" s="248" t="s">
        <v>437</v>
      </c>
      <c r="O135" s="247">
        <f>M135/4</f>
        <v>275</v>
      </c>
      <c r="P135" s="251">
        <f t="shared" si="6"/>
        <v>1000000</v>
      </c>
      <c r="Q135" s="250">
        <v>0</v>
      </c>
      <c r="R135" s="251">
        <v>0</v>
      </c>
      <c r="S135" s="250">
        <v>0</v>
      </c>
      <c r="T135" s="251">
        <v>1000000</v>
      </c>
      <c r="U135" s="250">
        <v>0</v>
      </c>
      <c r="V135" s="251">
        <v>0</v>
      </c>
      <c r="W135" s="286">
        <v>0</v>
      </c>
      <c r="X135" s="196"/>
      <c r="Y135" s="196"/>
      <c r="Z135" s="233" t="s">
        <v>150</v>
      </c>
      <c r="AA135" s="234" t="s">
        <v>151</v>
      </c>
      <c r="AB135" s="235" t="s">
        <v>152</v>
      </c>
      <c r="AC135" s="235" t="s">
        <v>152</v>
      </c>
      <c r="AD135" s="236" t="s">
        <v>98</v>
      </c>
      <c r="AE135" s="235" t="s">
        <v>123</v>
      </c>
      <c r="AF135" s="237" t="s">
        <v>91</v>
      </c>
      <c r="AG135" s="238" t="s">
        <v>243</v>
      </c>
      <c r="AH135" s="239" t="s">
        <v>305</v>
      </c>
      <c r="AI135" s="240"/>
      <c r="AJ135" s="240" t="s">
        <v>437</v>
      </c>
      <c r="AK135" s="268">
        <v>1000000</v>
      </c>
      <c r="AL135" s="242"/>
      <c r="AM135" s="243"/>
    </row>
    <row r="136" spans="1:39" ht="75" customHeight="1" x14ac:dyDescent="0.2">
      <c r="A136" s="225" t="s">
        <v>153</v>
      </c>
      <c r="B136" s="193"/>
      <c r="C136" s="194"/>
      <c r="D136" s="244" t="s">
        <v>843</v>
      </c>
      <c r="E136" s="245">
        <v>1</v>
      </c>
      <c r="F136" s="244" t="s">
        <v>738</v>
      </c>
      <c r="G136" s="285" t="s">
        <v>581</v>
      </c>
      <c r="H136" s="248" t="s">
        <v>531</v>
      </c>
      <c r="I136" s="247" t="s">
        <v>539</v>
      </c>
      <c r="J136" s="248" t="s">
        <v>538</v>
      </c>
      <c r="K136" s="285" t="s">
        <v>564</v>
      </c>
      <c r="L136" s="244" t="s">
        <v>534</v>
      </c>
      <c r="M136" s="247">
        <v>200</v>
      </c>
      <c r="N136" s="248" t="s">
        <v>437</v>
      </c>
      <c r="O136" s="247">
        <f>M136/4</f>
        <v>50</v>
      </c>
      <c r="P136" s="251">
        <f t="shared" si="6"/>
        <v>185000</v>
      </c>
      <c r="Q136" s="250">
        <v>0</v>
      </c>
      <c r="R136" s="251">
        <v>0</v>
      </c>
      <c r="S136" s="250">
        <v>0</v>
      </c>
      <c r="T136" s="251">
        <v>185000</v>
      </c>
      <c r="U136" s="250">
        <v>0</v>
      </c>
      <c r="V136" s="251">
        <v>0</v>
      </c>
      <c r="W136" s="286">
        <v>0</v>
      </c>
      <c r="X136" s="196"/>
      <c r="Y136" s="196"/>
      <c r="Z136" s="233" t="s">
        <v>154</v>
      </c>
      <c r="AA136" s="234" t="s">
        <v>155</v>
      </c>
      <c r="AB136" s="235" t="s">
        <v>156</v>
      </c>
      <c r="AC136" s="235" t="s">
        <v>156</v>
      </c>
      <c r="AD136" s="236" t="s">
        <v>98</v>
      </c>
      <c r="AE136" s="235" t="s">
        <v>123</v>
      </c>
      <c r="AF136" s="237" t="s">
        <v>104</v>
      </c>
      <c r="AG136" s="238" t="s">
        <v>243</v>
      </c>
      <c r="AH136" s="239"/>
      <c r="AI136" s="240">
        <v>200</v>
      </c>
      <c r="AJ136" s="240" t="s">
        <v>437</v>
      </c>
      <c r="AK136" s="268">
        <v>200000</v>
      </c>
      <c r="AL136" s="242"/>
      <c r="AM136" s="243"/>
    </row>
    <row r="137" spans="1:39" ht="75" customHeight="1" x14ac:dyDescent="0.2">
      <c r="A137" s="225" t="s">
        <v>157</v>
      </c>
      <c r="B137" s="193"/>
      <c r="C137" s="194"/>
      <c r="D137" s="244" t="s">
        <v>844</v>
      </c>
      <c r="E137" s="245">
        <v>1</v>
      </c>
      <c r="F137" s="244" t="s">
        <v>715</v>
      </c>
      <c r="G137" s="347" t="s">
        <v>582</v>
      </c>
      <c r="H137" s="248" t="s">
        <v>531</v>
      </c>
      <c r="I137" s="247" t="s">
        <v>539</v>
      </c>
      <c r="J137" s="248" t="s">
        <v>538</v>
      </c>
      <c r="K137" s="285" t="s">
        <v>564</v>
      </c>
      <c r="L137" s="244" t="s">
        <v>560</v>
      </c>
      <c r="M137" s="247">
        <v>150</v>
      </c>
      <c r="N137" s="248" t="s">
        <v>437</v>
      </c>
      <c r="O137" s="247">
        <v>38</v>
      </c>
      <c r="P137" s="251">
        <f t="shared" si="6"/>
        <v>15000</v>
      </c>
      <c r="Q137" s="250">
        <v>0</v>
      </c>
      <c r="R137" s="251">
        <v>0</v>
      </c>
      <c r="S137" s="250">
        <v>0</v>
      </c>
      <c r="T137" s="251">
        <v>15000</v>
      </c>
      <c r="U137" s="250">
        <v>0</v>
      </c>
      <c r="V137" s="251">
        <v>0</v>
      </c>
      <c r="W137" s="286">
        <v>0</v>
      </c>
      <c r="X137" s="196"/>
      <c r="Y137" s="196"/>
      <c r="Z137" s="233" t="s">
        <v>158</v>
      </c>
      <c r="AA137" s="234" t="s">
        <v>90</v>
      </c>
      <c r="AB137" s="235" t="s">
        <v>159</v>
      </c>
      <c r="AC137" s="235" t="s">
        <v>159</v>
      </c>
      <c r="AD137" s="236" t="s">
        <v>98</v>
      </c>
      <c r="AE137" s="235" t="s">
        <v>123</v>
      </c>
      <c r="AF137" s="237" t="s">
        <v>91</v>
      </c>
      <c r="AG137" s="238" t="s">
        <v>243</v>
      </c>
      <c r="AH137" s="239"/>
      <c r="AI137" s="240">
        <v>150</v>
      </c>
      <c r="AJ137" s="240" t="s">
        <v>437</v>
      </c>
      <c r="AK137" s="268">
        <v>150000</v>
      </c>
      <c r="AL137" s="242"/>
      <c r="AM137" s="243"/>
    </row>
    <row r="138" spans="1:39" ht="75" customHeight="1" x14ac:dyDescent="0.2">
      <c r="A138" s="225" t="s">
        <v>303</v>
      </c>
      <c r="B138" s="193"/>
      <c r="C138" s="194"/>
      <c r="D138" s="244" t="s">
        <v>845</v>
      </c>
      <c r="E138" s="245">
        <v>1</v>
      </c>
      <c r="F138" s="309" t="s">
        <v>742</v>
      </c>
      <c r="G138" s="344" t="s">
        <v>743</v>
      </c>
      <c r="H138" s="248" t="s">
        <v>531</v>
      </c>
      <c r="I138" s="247" t="s">
        <v>539</v>
      </c>
      <c r="J138" s="248" t="s">
        <v>538</v>
      </c>
      <c r="K138" s="285" t="s">
        <v>564</v>
      </c>
      <c r="L138" s="244" t="s">
        <v>534</v>
      </c>
      <c r="M138" s="247">
        <v>550</v>
      </c>
      <c r="N138" s="248" t="s">
        <v>437</v>
      </c>
      <c r="O138" s="247">
        <v>137</v>
      </c>
      <c r="P138" s="251">
        <f t="shared" si="6"/>
        <v>500000</v>
      </c>
      <c r="Q138" s="250">
        <v>0</v>
      </c>
      <c r="R138" s="251">
        <v>0</v>
      </c>
      <c r="S138" s="250">
        <v>0</v>
      </c>
      <c r="T138" s="251">
        <v>500000</v>
      </c>
      <c r="U138" s="250">
        <v>0</v>
      </c>
      <c r="V138" s="251">
        <v>0</v>
      </c>
      <c r="W138" s="286">
        <v>0</v>
      </c>
      <c r="X138" s="196"/>
      <c r="Y138" s="196"/>
      <c r="Z138" s="233" t="s">
        <v>861</v>
      </c>
      <c r="AA138" s="234" t="s">
        <v>860</v>
      </c>
      <c r="AB138" s="235" t="s">
        <v>859</v>
      </c>
      <c r="AC138" s="235" t="s">
        <v>304</v>
      </c>
      <c r="AD138" s="236" t="s">
        <v>98</v>
      </c>
      <c r="AE138" s="235" t="s">
        <v>124</v>
      </c>
      <c r="AF138" s="237" t="s">
        <v>96</v>
      </c>
      <c r="AG138" s="238" t="s">
        <v>243</v>
      </c>
      <c r="AH138" s="239"/>
      <c r="AI138" s="240"/>
      <c r="AJ138" s="240" t="s">
        <v>437</v>
      </c>
      <c r="AK138" s="268">
        <v>500000</v>
      </c>
      <c r="AL138" s="242"/>
      <c r="AM138" s="243"/>
    </row>
    <row r="139" spans="1:39" ht="75" customHeight="1" x14ac:dyDescent="0.2">
      <c r="A139" s="225" t="s">
        <v>308</v>
      </c>
      <c r="B139" s="193"/>
      <c r="C139" s="194"/>
      <c r="D139" s="244" t="s">
        <v>846</v>
      </c>
      <c r="E139" s="245">
        <v>1</v>
      </c>
      <c r="F139" s="244" t="s">
        <v>738</v>
      </c>
      <c r="G139" s="348" t="s">
        <v>584</v>
      </c>
      <c r="H139" s="248" t="s">
        <v>531</v>
      </c>
      <c r="I139" s="247" t="s">
        <v>539</v>
      </c>
      <c r="J139" s="248" t="s">
        <v>538</v>
      </c>
      <c r="K139" s="285" t="s">
        <v>564</v>
      </c>
      <c r="L139" s="244" t="s">
        <v>534</v>
      </c>
      <c r="M139" s="247">
        <v>550</v>
      </c>
      <c r="N139" s="248" t="s">
        <v>437</v>
      </c>
      <c r="O139" s="247">
        <v>135</v>
      </c>
      <c r="P139" s="251">
        <f t="shared" si="6"/>
        <v>500000</v>
      </c>
      <c r="Q139" s="250">
        <v>0</v>
      </c>
      <c r="R139" s="251">
        <v>0</v>
      </c>
      <c r="S139" s="250">
        <v>0</v>
      </c>
      <c r="T139" s="251">
        <v>500000</v>
      </c>
      <c r="U139" s="250">
        <v>0</v>
      </c>
      <c r="V139" s="251">
        <v>0</v>
      </c>
      <c r="W139" s="286">
        <v>0</v>
      </c>
      <c r="X139" s="196"/>
      <c r="Y139" s="196"/>
      <c r="Z139" s="233" t="s">
        <v>309</v>
      </c>
      <c r="AA139" s="234"/>
      <c r="AB139" s="235" t="s">
        <v>310</v>
      </c>
      <c r="AC139" s="235" t="s">
        <v>311</v>
      </c>
      <c r="AD139" s="236" t="s">
        <v>312</v>
      </c>
      <c r="AE139" s="235" t="s">
        <v>124</v>
      </c>
      <c r="AF139" s="237">
        <v>20</v>
      </c>
      <c r="AG139" s="238" t="s">
        <v>243</v>
      </c>
      <c r="AH139" s="239"/>
      <c r="AI139" s="240" t="s">
        <v>313</v>
      </c>
      <c r="AJ139" s="240" t="s">
        <v>437</v>
      </c>
      <c r="AK139" s="268">
        <v>500000</v>
      </c>
      <c r="AL139" s="242"/>
      <c r="AM139" s="243"/>
    </row>
    <row r="140" spans="1:39" ht="75" customHeight="1" x14ac:dyDescent="0.2">
      <c r="A140" s="225" t="s">
        <v>358</v>
      </c>
      <c r="B140" s="193"/>
      <c r="C140" s="194"/>
      <c r="D140" s="244" t="s">
        <v>858</v>
      </c>
      <c r="E140" s="245">
        <v>1</v>
      </c>
      <c r="F140" s="244" t="s">
        <v>744</v>
      </c>
      <c r="G140" s="285" t="s">
        <v>585</v>
      </c>
      <c r="H140" s="248" t="s">
        <v>531</v>
      </c>
      <c r="I140" s="247" t="s">
        <v>539</v>
      </c>
      <c r="J140" s="248" t="s">
        <v>538</v>
      </c>
      <c r="K140" s="285" t="s">
        <v>587</v>
      </c>
      <c r="L140" s="244" t="s">
        <v>560</v>
      </c>
      <c r="M140" s="247">
        <v>550</v>
      </c>
      <c r="N140" s="248" t="s">
        <v>437</v>
      </c>
      <c r="O140" s="247">
        <v>135</v>
      </c>
      <c r="P140" s="251">
        <f t="shared" si="6"/>
        <v>500000</v>
      </c>
      <c r="Q140" s="250">
        <v>0</v>
      </c>
      <c r="R140" s="251">
        <v>0</v>
      </c>
      <c r="S140" s="250">
        <v>0</v>
      </c>
      <c r="T140" s="251">
        <v>500000</v>
      </c>
      <c r="U140" s="250">
        <v>0</v>
      </c>
      <c r="V140" s="251">
        <v>0</v>
      </c>
      <c r="W140" s="286">
        <v>0</v>
      </c>
      <c r="X140" s="196"/>
      <c r="Y140" s="196"/>
      <c r="Z140" s="233" t="s">
        <v>927</v>
      </c>
      <c r="AA140" s="234">
        <v>7151534775</v>
      </c>
      <c r="AB140" s="235" t="s">
        <v>355</v>
      </c>
      <c r="AC140" s="235" t="s">
        <v>356</v>
      </c>
      <c r="AD140" s="236" t="s">
        <v>16</v>
      </c>
      <c r="AE140" s="235" t="s">
        <v>357</v>
      </c>
      <c r="AF140" s="237"/>
      <c r="AG140" s="238" t="s">
        <v>243</v>
      </c>
      <c r="AH140" s="239"/>
      <c r="AI140" s="240"/>
      <c r="AJ140" s="240" t="s">
        <v>437</v>
      </c>
      <c r="AK140" s="268">
        <v>200000</v>
      </c>
      <c r="AL140" s="242"/>
      <c r="AM140" s="243"/>
    </row>
    <row r="141" spans="1:39" ht="75" customHeight="1" x14ac:dyDescent="0.2">
      <c r="A141" s="225" t="s">
        <v>422</v>
      </c>
      <c r="B141" s="193"/>
      <c r="C141" s="194"/>
      <c r="D141" s="244" t="s">
        <v>848</v>
      </c>
      <c r="E141" s="245">
        <v>1</v>
      </c>
      <c r="F141" s="244" t="s">
        <v>742</v>
      </c>
      <c r="G141" s="285" t="s">
        <v>586</v>
      </c>
      <c r="H141" s="248" t="s">
        <v>531</v>
      </c>
      <c r="I141" s="247" t="s">
        <v>539</v>
      </c>
      <c r="J141" s="248" t="s">
        <v>538</v>
      </c>
      <c r="K141" s="285" t="s">
        <v>564</v>
      </c>
      <c r="L141" s="244" t="s">
        <v>534</v>
      </c>
      <c r="M141" s="247">
        <v>730</v>
      </c>
      <c r="N141" s="248" t="s">
        <v>437</v>
      </c>
      <c r="O141" s="247">
        <v>180</v>
      </c>
      <c r="P141" s="251">
        <f t="shared" si="6"/>
        <v>650000</v>
      </c>
      <c r="Q141" s="250">
        <v>0</v>
      </c>
      <c r="R141" s="251">
        <v>0</v>
      </c>
      <c r="S141" s="250">
        <v>0</v>
      </c>
      <c r="T141" s="251">
        <v>650000</v>
      </c>
      <c r="U141" s="250">
        <v>0</v>
      </c>
      <c r="V141" s="251">
        <v>0</v>
      </c>
      <c r="W141" s="286">
        <v>0</v>
      </c>
      <c r="X141" s="196"/>
      <c r="Y141" s="196"/>
      <c r="Z141" s="233" t="s">
        <v>423</v>
      </c>
      <c r="AA141" s="234"/>
      <c r="AB141" s="235"/>
      <c r="AC141" s="235" t="s">
        <v>320</v>
      </c>
      <c r="AD141" s="236" t="s">
        <v>312</v>
      </c>
      <c r="AE141" s="235" t="s">
        <v>397</v>
      </c>
      <c r="AF141" s="237"/>
      <c r="AG141" s="238" t="s">
        <v>424</v>
      </c>
      <c r="AH141" s="239"/>
      <c r="AI141" s="240"/>
      <c r="AJ141" s="240" t="s">
        <v>437</v>
      </c>
      <c r="AK141" s="268">
        <v>600000</v>
      </c>
      <c r="AL141" s="242"/>
      <c r="AM141" s="243"/>
    </row>
    <row r="142" spans="1:39" ht="75" customHeight="1" x14ac:dyDescent="0.2">
      <c r="A142" s="225" t="s">
        <v>474</v>
      </c>
      <c r="B142" s="193"/>
      <c r="C142" s="194"/>
      <c r="D142" s="244" t="s">
        <v>847</v>
      </c>
      <c r="E142" s="245">
        <v>1</v>
      </c>
      <c r="F142" s="244" t="s">
        <v>738</v>
      </c>
      <c r="G142" s="285" t="s">
        <v>588</v>
      </c>
      <c r="H142" s="248" t="s">
        <v>531</v>
      </c>
      <c r="I142" s="247" t="s">
        <v>539</v>
      </c>
      <c r="J142" s="248" t="s">
        <v>538</v>
      </c>
      <c r="K142" s="285" t="s">
        <v>564</v>
      </c>
      <c r="L142" s="244" t="s">
        <v>534</v>
      </c>
      <c r="M142" s="247">
        <v>1000</v>
      </c>
      <c r="N142" s="248" t="s">
        <v>437</v>
      </c>
      <c r="O142" s="247">
        <f>M142/4</f>
        <v>250</v>
      </c>
      <c r="P142" s="251">
        <f t="shared" si="6"/>
        <v>860000</v>
      </c>
      <c r="Q142" s="250">
        <v>0</v>
      </c>
      <c r="R142" s="251">
        <v>0</v>
      </c>
      <c r="S142" s="250">
        <v>0</v>
      </c>
      <c r="T142" s="251">
        <v>860000</v>
      </c>
      <c r="U142" s="250">
        <v>0</v>
      </c>
      <c r="V142" s="251">
        <v>0</v>
      </c>
      <c r="W142" s="286">
        <v>0</v>
      </c>
      <c r="X142" s="196"/>
      <c r="Y142" s="196"/>
      <c r="Z142" s="233" t="s">
        <v>475</v>
      </c>
      <c r="AA142" s="234" t="s">
        <v>473</v>
      </c>
      <c r="AB142" s="235"/>
      <c r="AC142" s="235" t="s">
        <v>476</v>
      </c>
      <c r="AD142" s="236" t="s">
        <v>312</v>
      </c>
      <c r="AE142" s="235" t="s">
        <v>316</v>
      </c>
      <c r="AF142" s="237" t="s">
        <v>477</v>
      </c>
      <c r="AG142" s="238"/>
      <c r="AH142" s="239" t="s">
        <v>451</v>
      </c>
      <c r="AI142" s="240"/>
      <c r="AJ142" s="240"/>
      <c r="AK142" s="268"/>
      <c r="AL142" s="242"/>
      <c r="AM142" s="243"/>
    </row>
    <row r="143" spans="1:39" ht="75" customHeight="1" thickBot="1" x14ac:dyDescent="0.25">
      <c r="A143" s="289"/>
      <c r="B143" s="193"/>
      <c r="C143" s="194"/>
      <c r="D143" s="256" t="s">
        <v>1057</v>
      </c>
      <c r="E143" s="257">
        <v>1</v>
      </c>
      <c r="F143" s="256" t="s">
        <v>738</v>
      </c>
      <c r="G143" s="349" t="s">
        <v>975</v>
      </c>
      <c r="H143" s="264" t="s">
        <v>531</v>
      </c>
      <c r="I143" s="259" t="s">
        <v>539</v>
      </c>
      <c r="J143" s="264" t="s">
        <v>538</v>
      </c>
      <c r="K143" s="349" t="s">
        <v>979</v>
      </c>
      <c r="L143" s="256" t="s">
        <v>534</v>
      </c>
      <c r="M143" s="259">
        <v>2</v>
      </c>
      <c r="N143" s="264" t="s">
        <v>223</v>
      </c>
      <c r="O143" s="259">
        <v>5000</v>
      </c>
      <c r="P143" s="266">
        <f>SUM(Q143:W143)</f>
        <v>3500000</v>
      </c>
      <c r="Q143" s="267">
        <v>0</v>
      </c>
      <c r="R143" s="266">
        <v>0</v>
      </c>
      <c r="S143" s="267">
        <v>0</v>
      </c>
      <c r="T143" s="266">
        <v>3500000</v>
      </c>
      <c r="U143" s="267">
        <v>0</v>
      </c>
      <c r="V143" s="266">
        <v>0</v>
      </c>
      <c r="W143" s="350">
        <v>0</v>
      </c>
      <c r="X143" s="196"/>
      <c r="Y143" s="196"/>
      <c r="Z143" s="210"/>
      <c r="AA143" s="210"/>
      <c r="AB143" s="211"/>
      <c r="AC143" s="211"/>
      <c r="AD143" s="212"/>
      <c r="AE143" s="211"/>
      <c r="AF143" s="214"/>
      <c r="AG143" s="310"/>
      <c r="AH143" s="311"/>
      <c r="AI143" s="312"/>
      <c r="AJ143" s="312"/>
      <c r="AK143" s="313"/>
      <c r="AL143" s="311"/>
      <c r="AM143" s="311"/>
    </row>
    <row r="144" spans="1:39" x14ac:dyDescent="0.2">
      <c r="A144" s="338"/>
      <c r="B144" s="193"/>
      <c r="C144" s="194"/>
      <c r="D144" s="339"/>
      <c r="E144" s="340"/>
      <c r="F144" s="340"/>
      <c r="G144" s="340"/>
      <c r="H144" s="339"/>
      <c r="I144" s="339"/>
      <c r="J144" s="339"/>
      <c r="K144" s="339"/>
      <c r="L144" s="339"/>
      <c r="M144" s="339"/>
      <c r="N144" s="339"/>
      <c r="O144" s="339"/>
      <c r="P144" s="341"/>
      <c r="Q144" s="341"/>
      <c r="R144" s="341"/>
      <c r="S144" s="341"/>
      <c r="T144" s="341"/>
      <c r="U144" s="341"/>
      <c r="V144" s="341"/>
      <c r="W144" s="341"/>
      <c r="X144" s="196"/>
      <c r="Y144" s="196"/>
      <c r="Z144" s="210"/>
      <c r="AA144" s="210"/>
      <c r="AB144" s="211"/>
      <c r="AC144" s="211"/>
      <c r="AD144" s="212"/>
      <c r="AE144" s="211"/>
      <c r="AF144" s="214"/>
      <c r="AG144" s="214"/>
      <c r="AH144" s="214"/>
      <c r="AI144" s="214"/>
      <c r="AJ144" s="326"/>
      <c r="AK144" s="326"/>
      <c r="AL144" s="214"/>
      <c r="AM144" s="333"/>
    </row>
    <row r="145" spans="1:39" s="224" customFormat="1" ht="18.75" thickBot="1" x14ac:dyDescent="0.25">
      <c r="A145" s="272"/>
      <c r="B145" s="193"/>
      <c r="C145" s="194"/>
      <c r="D145" s="216" t="s">
        <v>346</v>
      </c>
      <c r="E145" s="217"/>
      <c r="F145" s="217"/>
      <c r="G145" s="217"/>
      <c r="H145" s="216"/>
      <c r="I145" s="216"/>
      <c r="J145" s="216"/>
      <c r="K145" s="216"/>
      <c r="L145" s="216"/>
      <c r="M145" s="216"/>
      <c r="N145" s="216"/>
      <c r="O145" s="216"/>
      <c r="P145" s="278"/>
      <c r="Q145" s="278"/>
      <c r="R145" s="278"/>
      <c r="S145" s="278"/>
      <c r="T145" s="278"/>
      <c r="U145" s="278"/>
      <c r="V145" s="278"/>
      <c r="W145" s="278"/>
      <c r="X145" s="196"/>
      <c r="Y145" s="196"/>
      <c r="Z145" s="220"/>
      <c r="AA145" s="221"/>
      <c r="AB145" s="221"/>
      <c r="AC145" s="221"/>
      <c r="AD145" s="221"/>
      <c r="AE145" s="221"/>
      <c r="AF145" s="221"/>
      <c r="AG145" s="221"/>
      <c r="AH145" s="221"/>
      <c r="AI145" s="221"/>
      <c r="AJ145" s="221"/>
      <c r="AK145" s="222"/>
      <c r="AL145" s="223"/>
      <c r="AM145" s="223"/>
    </row>
    <row r="146" spans="1:39" ht="75" customHeight="1" x14ac:dyDescent="0.2">
      <c r="A146" s="225" t="s">
        <v>143</v>
      </c>
      <c r="B146" s="193"/>
      <c r="C146" s="194"/>
      <c r="D146" s="226" t="s">
        <v>849</v>
      </c>
      <c r="E146" s="227">
        <v>1</v>
      </c>
      <c r="F146" s="226" t="s">
        <v>723</v>
      </c>
      <c r="G146" s="283" t="s">
        <v>591</v>
      </c>
      <c r="H146" s="230" t="s">
        <v>706</v>
      </c>
      <c r="I146" s="229" t="s">
        <v>539</v>
      </c>
      <c r="J146" s="230" t="s">
        <v>538</v>
      </c>
      <c r="K146" s="283" t="s">
        <v>564</v>
      </c>
      <c r="L146" s="226" t="s">
        <v>534</v>
      </c>
      <c r="M146" s="229">
        <v>300</v>
      </c>
      <c r="N146" s="230" t="s">
        <v>437</v>
      </c>
      <c r="O146" s="229">
        <f>M146/4</f>
        <v>75</v>
      </c>
      <c r="P146" s="232">
        <f t="shared" ref="P146:P151" si="9">SUM(Q146:W146)</f>
        <v>270000</v>
      </c>
      <c r="Q146" s="231">
        <v>0</v>
      </c>
      <c r="R146" s="232">
        <v>0</v>
      </c>
      <c r="S146" s="231">
        <v>0</v>
      </c>
      <c r="T146" s="232">
        <v>270000</v>
      </c>
      <c r="U146" s="231">
        <v>0</v>
      </c>
      <c r="V146" s="232">
        <v>0</v>
      </c>
      <c r="W146" s="279">
        <v>0</v>
      </c>
      <c r="X146" s="196"/>
      <c r="Y146" s="196"/>
      <c r="Z146" s="233" t="s">
        <v>144</v>
      </c>
      <c r="AA146" s="234" t="s">
        <v>90</v>
      </c>
      <c r="AB146" s="235" t="s">
        <v>145</v>
      </c>
      <c r="AC146" s="235" t="s">
        <v>145</v>
      </c>
      <c r="AD146" s="236" t="s">
        <v>99</v>
      </c>
      <c r="AE146" s="235" t="s">
        <v>123</v>
      </c>
      <c r="AF146" s="237" t="s">
        <v>104</v>
      </c>
      <c r="AG146" s="238" t="s">
        <v>243</v>
      </c>
      <c r="AH146" s="239"/>
      <c r="AI146" s="240">
        <v>300</v>
      </c>
      <c r="AJ146" s="240" t="s">
        <v>437</v>
      </c>
      <c r="AK146" s="268">
        <v>240000</v>
      </c>
      <c r="AL146" s="242"/>
      <c r="AM146" s="243"/>
    </row>
    <row r="147" spans="1:39" ht="75" customHeight="1" x14ac:dyDescent="0.2">
      <c r="A147" s="225" t="s">
        <v>324</v>
      </c>
      <c r="B147" s="193"/>
      <c r="C147" s="194"/>
      <c r="D147" s="244" t="s">
        <v>850</v>
      </c>
      <c r="E147" s="245">
        <v>1</v>
      </c>
      <c r="F147" s="244" t="s">
        <v>723</v>
      </c>
      <c r="G147" s="285" t="s">
        <v>589</v>
      </c>
      <c r="H147" s="248" t="s">
        <v>706</v>
      </c>
      <c r="I147" s="247" t="s">
        <v>539</v>
      </c>
      <c r="J147" s="248" t="s">
        <v>538</v>
      </c>
      <c r="K147" s="285" t="s">
        <v>564</v>
      </c>
      <c r="L147" s="244" t="s">
        <v>534</v>
      </c>
      <c r="M147" s="247">
        <v>150</v>
      </c>
      <c r="N147" s="248" t="s">
        <v>437</v>
      </c>
      <c r="O147" s="247">
        <v>37</v>
      </c>
      <c r="P147" s="251">
        <f t="shared" si="9"/>
        <v>135000</v>
      </c>
      <c r="Q147" s="250">
        <v>0</v>
      </c>
      <c r="R147" s="251">
        <v>0</v>
      </c>
      <c r="S147" s="250">
        <v>0</v>
      </c>
      <c r="T147" s="251">
        <v>135000</v>
      </c>
      <c r="U147" s="250">
        <v>0</v>
      </c>
      <c r="V147" s="251">
        <v>0</v>
      </c>
      <c r="W147" s="286">
        <v>0</v>
      </c>
      <c r="X147" s="196"/>
      <c r="Y147" s="196"/>
      <c r="Z147" s="233"/>
      <c r="AA147" s="234"/>
      <c r="AB147" s="235"/>
      <c r="AC147" s="235"/>
      <c r="AD147" s="236"/>
      <c r="AE147" s="235"/>
      <c r="AF147" s="237"/>
      <c r="AG147" s="238"/>
      <c r="AH147" s="239"/>
      <c r="AI147" s="240"/>
      <c r="AJ147" s="240"/>
      <c r="AK147" s="268"/>
      <c r="AL147" s="242"/>
      <c r="AM147" s="243"/>
    </row>
    <row r="148" spans="1:39" ht="75" customHeight="1" x14ac:dyDescent="0.2">
      <c r="A148" s="225" t="s">
        <v>324</v>
      </c>
      <c r="B148" s="193"/>
      <c r="C148" s="194"/>
      <c r="D148" s="244" t="s">
        <v>851</v>
      </c>
      <c r="E148" s="245">
        <v>1</v>
      </c>
      <c r="F148" s="244" t="s">
        <v>723</v>
      </c>
      <c r="G148" s="285" t="s">
        <v>590</v>
      </c>
      <c r="H148" s="248" t="s">
        <v>706</v>
      </c>
      <c r="I148" s="247" t="s">
        <v>539</v>
      </c>
      <c r="J148" s="248" t="s">
        <v>538</v>
      </c>
      <c r="K148" s="285" t="s">
        <v>564</v>
      </c>
      <c r="L148" s="244" t="s">
        <v>534</v>
      </c>
      <c r="M148" s="247">
        <v>120</v>
      </c>
      <c r="N148" s="248" t="s">
        <v>437</v>
      </c>
      <c r="O148" s="247">
        <f>M148/4</f>
        <v>30</v>
      </c>
      <c r="P148" s="251">
        <f t="shared" si="9"/>
        <v>100000</v>
      </c>
      <c r="Q148" s="250">
        <v>0</v>
      </c>
      <c r="R148" s="251">
        <v>0</v>
      </c>
      <c r="S148" s="250">
        <v>0</v>
      </c>
      <c r="T148" s="251">
        <v>100000</v>
      </c>
      <c r="U148" s="250">
        <v>0</v>
      </c>
      <c r="V148" s="251">
        <v>0</v>
      </c>
      <c r="W148" s="286">
        <v>0</v>
      </c>
      <c r="X148" s="196"/>
      <c r="Y148" s="196"/>
      <c r="Z148" s="233"/>
      <c r="AA148" s="234"/>
      <c r="AB148" s="235"/>
      <c r="AC148" s="235"/>
      <c r="AD148" s="236"/>
      <c r="AE148" s="235"/>
      <c r="AF148" s="237"/>
      <c r="AG148" s="238"/>
      <c r="AH148" s="239"/>
      <c r="AI148" s="240"/>
      <c r="AJ148" s="240"/>
      <c r="AK148" s="268"/>
      <c r="AL148" s="242"/>
      <c r="AM148" s="243"/>
    </row>
    <row r="149" spans="1:39" s="224" customFormat="1" ht="75" customHeight="1" x14ac:dyDescent="0.2">
      <c r="A149" s="225" t="s">
        <v>324</v>
      </c>
      <c r="B149" s="290"/>
      <c r="C149" s="194"/>
      <c r="D149" s="244" t="s">
        <v>1058</v>
      </c>
      <c r="E149" s="245">
        <v>1</v>
      </c>
      <c r="F149" s="244" t="s">
        <v>723</v>
      </c>
      <c r="G149" s="285" t="s">
        <v>998</v>
      </c>
      <c r="H149" s="248" t="s">
        <v>706</v>
      </c>
      <c r="I149" s="247" t="s">
        <v>539</v>
      </c>
      <c r="J149" s="248" t="s">
        <v>538</v>
      </c>
      <c r="K149" s="285" t="s">
        <v>999</v>
      </c>
      <c r="L149" s="244" t="s">
        <v>560</v>
      </c>
      <c r="M149" s="247">
        <v>200</v>
      </c>
      <c r="N149" s="248" t="s">
        <v>437</v>
      </c>
      <c r="O149" s="247">
        <v>125</v>
      </c>
      <c r="P149" s="251">
        <f t="shared" si="9"/>
        <v>270000</v>
      </c>
      <c r="Q149" s="250">
        <v>0</v>
      </c>
      <c r="R149" s="251">
        <v>0</v>
      </c>
      <c r="S149" s="250">
        <v>0</v>
      </c>
      <c r="T149" s="251">
        <v>270000</v>
      </c>
      <c r="U149" s="250">
        <v>0</v>
      </c>
      <c r="V149" s="251">
        <v>0</v>
      </c>
      <c r="W149" s="286">
        <v>0</v>
      </c>
      <c r="X149" s="278"/>
      <c r="Y149" s="278"/>
      <c r="Z149" s="351"/>
      <c r="AA149" s="352"/>
      <c r="AB149" s="353"/>
      <c r="AC149" s="353"/>
      <c r="AD149" s="354"/>
      <c r="AE149" s="353"/>
      <c r="AF149" s="355"/>
      <c r="AG149" s="356"/>
      <c r="AH149" s="357"/>
      <c r="AI149" s="356"/>
      <c r="AJ149" s="356"/>
      <c r="AK149" s="358"/>
      <c r="AL149" s="359"/>
      <c r="AM149" s="360"/>
    </row>
    <row r="150" spans="1:39" s="224" customFormat="1" ht="75" customHeight="1" x14ac:dyDescent="0.2">
      <c r="A150" s="225" t="s">
        <v>324</v>
      </c>
      <c r="B150" s="290"/>
      <c r="C150" s="194"/>
      <c r="D150" s="244" t="s">
        <v>1059</v>
      </c>
      <c r="E150" s="245">
        <v>1</v>
      </c>
      <c r="F150" s="244" t="s">
        <v>1040</v>
      </c>
      <c r="G150" s="285" t="s">
        <v>1000</v>
      </c>
      <c r="H150" s="248" t="s">
        <v>706</v>
      </c>
      <c r="I150" s="247" t="s">
        <v>539</v>
      </c>
      <c r="J150" s="248" t="s">
        <v>538</v>
      </c>
      <c r="K150" s="285" t="s">
        <v>999</v>
      </c>
      <c r="L150" s="244" t="s">
        <v>560</v>
      </c>
      <c r="M150" s="247">
        <v>100</v>
      </c>
      <c r="N150" s="248" t="s">
        <v>437</v>
      </c>
      <c r="O150" s="247">
        <v>125</v>
      </c>
      <c r="P150" s="251">
        <f t="shared" si="9"/>
        <v>200000</v>
      </c>
      <c r="Q150" s="250">
        <v>0</v>
      </c>
      <c r="R150" s="251">
        <v>0</v>
      </c>
      <c r="S150" s="250">
        <v>0</v>
      </c>
      <c r="T150" s="251">
        <v>200000</v>
      </c>
      <c r="U150" s="250">
        <v>0</v>
      </c>
      <c r="V150" s="251">
        <v>0</v>
      </c>
      <c r="W150" s="286">
        <v>0</v>
      </c>
      <c r="X150" s="278"/>
      <c r="Y150" s="278"/>
      <c r="Z150" s="351"/>
      <c r="AA150" s="352"/>
      <c r="AB150" s="353"/>
      <c r="AC150" s="353"/>
      <c r="AD150" s="354"/>
      <c r="AE150" s="353"/>
      <c r="AF150" s="355"/>
      <c r="AG150" s="356"/>
      <c r="AH150" s="357"/>
      <c r="AI150" s="356"/>
      <c r="AJ150" s="356"/>
      <c r="AK150" s="358"/>
      <c r="AL150" s="359"/>
      <c r="AM150" s="360"/>
    </row>
    <row r="151" spans="1:39" ht="75" customHeight="1" thickBot="1" x14ac:dyDescent="0.25">
      <c r="A151" s="225" t="s">
        <v>324</v>
      </c>
      <c r="B151" s="193"/>
      <c r="C151" s="194"/>
      <c r="D151" s="280" t="s">
        <v>853</v>
      </c>
      <c r="E151" s="263">
        <v>1</v>
      </c>
      <c r="F151" s="280" t="s">
        <v>745</v>
      </c>
      <c r="G151" s="288" t="s">
        <v>592</v>
      </c>
      <c r="H151" s="260" t="s">
        <v>531</v>
      </c>
      <c r="I151" s="261" t="s">
        <v>539</v>
      </c>
      <c r="J151" s="260" t="s">
        <v>538</v>
      </c>
      <c r="K151" s="288" t="s">
        <v>564</v>
      </c>
      <c r="L151" s="280" t="s">
        <v>534</v>
      </c>
      <c r="M151" s="261">
        <v>200</v>
      </c>
      <c r="N151" s="260" t="s">
        <v>437</v>
      </c>
      <c r="O151" s="261">
        <f>M151/4</f>
        <v>50</v>
      </c>
      <c r="P151" s="281">
        <f t="shared" si="9"/>
        <v>180000</v>
      </c>
      <c r="Q151" s="265">
        <v>0</v>
      </c>
      <c r="R151" s="281">
        <v>0</v>
      </c>
      <c r="S151" s="265">
        <v>0</v>
      </c>
      <c r="T151" s="281">
        <v>180000</v>
      </c>
      <c r="U151" s="265">
        <v>0</v>
      </c>
      <c r="V151" s="281">
        <v>0</v>
      </c>
      <c r="W151" s="282">
        <v>0</v>
      </c>
      <c r="X151" s="196"/>
      <c r="Y151" s="196"/>
      <c r="Z151" s="233"/>
      <c r="AA151" s="234"/>
      <c r="AB151" s="235"/>
      <c r="AC151" s="235"/>
      <c r="AD151" s="236"/>
      <c r="AE151" s="235"/>
      <c r="AF151" s="237"/>
      <c r="AG151" s="238"/>
      <c r="AH151" s="239"/>
      <c r="AI151" s="240"/>
      <c r="AJ151" s="240"/>
      <c r="AK151" s="268"/>
      <c r="AL151" s="242"/>
      <c r="AM151" s="243"/>
    </row>
    <row r="152" spans="1:39" ht="45" customHeight="1" thickBot="1" x14ac:dyDescent="0.25">
      <c r="A152" s="210"/>
      <c r="B152" s="193"/>
      <c r="C152" s="194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3" t="s">
        <v>162</v>
      </c>
      <c r="P152" s="361">
        <f>SUM(P83:P151)</f>
        <v>34830792</v>
      </c>
      <c r="Q152" s="325">
        <f t="shared" ref="Q152:W152" si="10">SUM(Q83:Q151)</f>
        <v>0</v>
      </c>
      <c r="R152" s="362">
        <f t="shared" si="10"/>
        <v>0</v>
      </c>
      <c r="S152" s="325">
        <f t="shared" si="10"/>
        <v>0</v>
      </c>
      <c r="T152" s="362">
        <f>SUM(T83:T151)</f>
        <v>34830792</v>
      </c>
      <c r="U152" s="325">
        <f t="shared" si="10"/>
        <v>0</v>
      </c>
      <c r="V152" s="362">
        <f t="shared" si="10"/>
        <v>0</v>
      </c>
      <c r="W152" s="325">
        <f t="shared" si="10"/>
        <v>0</v>
      </c>
      <c r="X152" s="196"/>
      <c r="Y152" s="196"/>
      <c r="Z152" s="210"/>
      <c r="AA152" s="210"/>
      <c r="AB152" s="211"/>
      <c r="AC152" s="211"/>
      <c r="AD152" s="212"/>
      <c r="AE152" s="211"/>
      <c r="AF152" s="214"/>
      <c r="AG152" s="214"/>
      <c r="AH152" s="214"/>
      <c r="AI152" s="214"/>
      <c r="AJ152" s="326" t="s">
        <v>162</v>
      </c>
      <c r="AK152" s="327">
        <f>SUM(AK83:AK146)</f>
        <v>23034923.190000001</v>
      </c>
      <c r="AL152" s="214"/>
      <c r="AM152" s="214"/>
    </row>
    <row r="153" spans="1:39" ht="18.75" thickBot="1" x14ac:dyDescent="0.25">
      <c r="A153" s="328"/>
      <c r="B153" s="193"/>
      <c r="C153" s="194"/>
      <c r="D153" s="329"/>
      <c r="E153" s="330"/>
      <c r="F153" s="330"/>
      <c r="G153" s="330"/>
      <c r="H153" s="329"/>
      <c r="I153" s="329"/>
      <c r="J153" s="329"/>
      <c r="K153" s="329"/>
      <c r="L153" s="329"/>
      <c r="M153" s="329"/>
      <c r="N153" s="329"/>
      <c r="O153" s="329"/>
      <c r="P153" s="331"/>
      <c r="Q153" s="331"/>
      <c r="R153" s="331"/>
      <c r="S153" s="331"/>
      <c r="T153" s="331"/>
      <c r="U153" s="331"/>
      <c r="V153" s="331"/>
      <c r="W153" s="331"/>
      <c r="X153" s="196"/>
      <c r="Y153" s="196"/>
      <c r="Z153" s="210"/>
      <c r="AA153" s="210"/>
      <c r="AB153" s="211"/>
      <c r="AC153" s="211"/>
      <c r="AD153" s="212"/>
      <c r="AE153" s="211"/>
      <c r="AF153" s="214"/>
      <c r="AG153" s="214"/>
      <c r="AH153" s="214"/>
      <c r="AI153" s="214"/>
      <c r="AJ153" s="326"/>
      <c r="AK153" s="326"/>
      <c r="AL153" s="214"/>
      <c r="AM153" s="333"/>
    </row>
    <row r="154" spans="1:39" s="205" customFormat="1" ht="24" thickBot="1" x14ac:dyDescent="0.4">
      <c r="A154" s="198"/>
      <c r="B154" s="193"/>
      <c r="C154" s="194"/>
      <c r="D154" s="199" t="s">
        <v>1250</v>
      </c>
      <c r="E154" s="334"/>
      <c r="F154" s="334"/>
      <c r="G154" s="334"/>
      <c r="H154" s="335"/>
      <c r="I154" s="335"/>
      <c r="J154" s="335"/>
      <c r="K154" s="335"/>
      <c r="L154" s="335"/>
      <c r="M154" s="335"/>
      <c r="N154" s="335"/>
      <c r="O154" s="335"/>
      <c r="P154" s="336"/>
      <c r="Q154" s="336"/>
      <c r="R154" s="336"/>
      <c r="S154" s="336"/>
      <c r="T154" s="336"/>
      <c r="U154" s="336"/>
      <c r="V154" s="336"/>
      <c r="W154" s="337"/>
      <c r="X154" s="196"/>
      <c r="Y154" s="196"/>
      <c r="Z154" s="200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4"/>
      <c r="AL154" s="203"/>
      <c r="AM154" s="204"/>
    </row>
    <row r="155" spans="1:39" x14ac:dyDescent="0.2">
      <c r="A155" s="328"/>
      <c r="B155" s="193"/>
      <c r="C155" s="194"/>
      <c r="D155" s="329"/>
      <c r="E155" s="330"/>
      <c r="F155" s="330"/>
      <c r="G155" s="330"/>
      <c r="H155" s="329"/>
      <c r="I155" s="329"/>
      <c r="J155" s="329"/>
      <c r="K155" s="329"/>
      <c r="L155" s="329"/>
      <c r="M155" s="329"/>
      <c r="N155" s="329"/>
      <c r="O155" s="329"/>
      <c r="P155" s="331"/>
      <c r="Q155" s="331"/>
      <c r="R155" s="331"/>
      <c r="S155" s="331"/>
      <c r="T155" s="331"/>
      <c r="U155" s="331"/>
      <c r="V155" s="331"/>
      <c r="W155" s="331"/>
      <c r="X155" s="196"/>
      <c r="Y155" s="196"/>
      <c r="Z155" s="210"/>
      <c r="AA155" s="210"/>
      <c r="AB155" s="211"/>
      <c r="AC155" s="211"/>
      <c r="AD155" s="212"/>
      <c r="AE155" s="211"/>
      <c r="AF155" s="214"/>
      <c r="AG155" s="214"/>
      <c r="AH155" s="214"/>
      <c r="AI155" s="214"/>
      <c r="AJ155" s="326"/>
      <c r="AK155" s="326"/>
      <c r="AL155" s="214"/>
      <c r="AM155" s="333"/>
    </row>
    <row r="156" spans="1:39" s="224" customFormat="1" ht="18.75" thickBot="1" x14ac:dyDescent="0.25">
      <c r="A156" s="272"/>
      <c r="B156" s="193"/>
      <c r="C156" s="194"/>
      <c r="D156" s="216" t="s">
        <v>37</v>
      </c>
      <c r="E156" s="217"/>
      <c r="F156" s="217"/>
      <c r="G156" s="217"/>
      <c r="H156" s="216"/>
      <c r="I156" s="216"/>
      <c r="J156" s="216"/>
      <c r="K156" s="216"/>
      <c r="L156" s="216"/>
      <c r="M156" s="216"/>
      <c r="N156" s="216"/>
      <c r="O156" s="216"/>
      <c r="P156" s="278"/>
      <c r="Q156" s="278"/>
      <c r="R156" s="278"/>
      <c r="S156" s="278"/>
      <c r="T156" s="278"/>
      <c r="U156" s="278"/>
      <c r="V156" s="278"/>
      <c r="W156" s="278"/>
      <c r="X156" s="196"/>
      <c r="Y156" s="196"/>
      <c r="Z156" s="363"/>
      <c r="AA156" s="223"/>
      <c r="AB156" s="223"/>
      <c r="AC156" s="223"/>
      <c r="AD156" s="223"/>
      <c r="AE156" s="223"/>
      <c r="AF156" s="223"/>
      <c r="AG156" s="223"/>
      <c r="AH156" s="223"/>
      <c r="AI156" s="223"/>
      <c r="AJ156" s="223"/>
      <c r="AK156" s="364"/>
      <c r="AL156" s="223"/>
      <c r="AM156" s="223"/>
    </row>
    <row r="157" spans="1:39" s="224" customFormat="1" ht="75" customHeight="1" thickBot="1" x14ac:dyDescent="0.25">
      <c r="A157" s="225" t="s">
        <v>324</v>
      </c>
      <c r="B157" s="193"/>
      <c r="C157" s="194"/>
      <c r="D157" s="609" t="s">
        <v>863</v>
      </c>
      <c r="E157" s="315">
        <v>1</v>
      </c>
      <c r="F157" s="365" t="s">
        <v>746</v>
      </c>
      <c r="G157" s="366" t="s">
        <v>595</v>
      </c>
      <c r="H157" s="318" t="s">
        <v>531</v>
      </c>
      <c r="I157" s="317" t="s">
        <v>539</v>
      </c>
      <c r="J157" s="318" t="s">
        <v>593</v>
      </c>
      <c r="K157" s="366" t="s">
        <v>596</v>
      </c>
      <c r="L157" s="365" t="s">
        <v>534</v>
      </c>
      <c r="M157" s="317">
        <v>1</v>
      </c>
      <c r="N157" s="318" t="s">
        <v>594</v>
      </c>
      <c r="O157" s="317">
        <v>200</v>
      </c>
      <c r="P157" s="320">
        <f>SUM(Q157:W157)</f>
        <v>450000</v>
      </c>
      <c r="Q157" s="319">
        <v>0</v>
      </c>
      <c r="R157" s="320">
        <v>0</v>
      </c>
      <c r="S157" s="319">
        <v>0</v>
      </c>
      <c r="T157" s="320">
        <v>450000</v>
      </c>
      <c r="U157" s="319">
        <v>0</v>
      </c>
      <c r="V157" s="320">
        <v>0</v>
      </c>
      <c r="W157" s="319">
        <v>0</v>
      </c>
      <c r="X157" s="196"/>
      <c r="Y157" s="196"/>
      <c r="Z157" s="351"/>
      <c r="AA157" s="352"/>
      <c r="AB157" s="353"/>
      <c r="AC157" s="353"/>
      <c r="AD157" s="354"/>
      <c r="AE157" s="353"/>
      <c r="AF157" s="355"/>
      <c r="AG157" s="356"/>
      <c r="AH157" s="357"/>
      <c r="AI157" s="356"/>
      <c r="AJ157" s="356"/>
      <c r="AK157" s="358"/>
      <c r="AL157" s="359"/>
      <c r="AM157" s="360"/>
    </row>
    <row r="158" spans="1:39" ht="45" customHeight="1" thickBot="1" x14ac:dyDescent="0.25">
      <c r="A158" s="210"/>
      <c r="B158" s="193"/>
      <c r="C158" s="194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3" t="s">
        <v>597</v>
      </c>
      <c r="P158" s="324">
        <f>SUM(P157)</f>
        <v>450000</v>
      </c>
      <c r="Q158" s="324">
        <f t="shared" ref="Q158:W158" si="11">SUM(Q157)</f>
        <v>0</v>
      </c>
      <c r="R158" s="324">
        <f t="shared" si="11"/>
        <v>0</v>
      </c>
      <c r="S158" s="324">
        <f t="shared" si="11"/>
        <v>0</v>
      </c>
      <c r="T158" s="324">
        <f>SUM(T157)</f>
        <v>450000</v>
      </c>
      <c r="U158" s="324">
        <f t="shared" si="11"/>
        <v>0</v>
      </c>
      <c r="V158" s="324">
        <f t="shared" si="11"/>
        <v>0</v>
      </c>
      <c r="W158" s="325">
        <f t="shared" si="11"/>
        <v>0</v>
      </c>
      <c r="X158" s="196"/>
      <c r="Y158" s="196"/>
      <c r="Z158" s="210"/>
      <c r="AA158" s="210"/>
      <c r="AB158" s="211"/>
      <c r="AC158" s="211"/>
      <c r="AD158" s="212"/>
      <c r="AE158" s="211"/>
      <c r="AF158" s="214"/>
      <c r="AG158" s="214"/>
      <c r="AH158" s="214"/>
      <c r="AI158" s="214"/>
      <c r="AJ158" s="326" t="s">
        <v>493</v>
      </c>
      <c r="AK158" s="327" t="e">
        <f>#REF!</f>
        <v>#REF!</v>
      </c>
      <c r="AL158" s="214"/>
      <c r="AM158" s="214"/>
    </row>
    <row r="159" spans="1:39" ht="18.75" thickBot="1" x14ac:dyDescent="0.25">
      <c r="A159" s="328"/>
      <c r="B159" s="193"/>
      <c r="C159" s="194"/>
      <c r="D159" s="329"/>
      <c r="E159" s="330"/>
      <c r="F159" s="330"/>
      <c r="G159" s="330"/>
      <c r="H159" s="329"/>
      <c r="I159" s="329"/>
      <c r="J159" s="329"/>
      <c r="K159" s="329"/>
      <c r="L159" s="329"/>
      <c r="M159" s="329"/>
      <c r="N159" s="329"/>
      <c r="O159" s="329"/>
      <c r="P159" s="331"/>
      <c r="Q159" s="331"/>
      <c r="R159" s="331"/>
      <c r="S159" s="331"/>
      <c r="T159" s="331"/>
      <c r="U159" s="331"/>
      <c r="V159" s="331"/>
      <c r="W159" s="331"/>
      <c r="X159" s="196"/>
      <c r="Y159" s="196"/>
      <c r="Z159" s="210"/>
      <c r="AA159" s="210"/>
      <c r="AB159" s="211"/>
      <c r="AC159" s="211"/>
      <c r="AD159" s="212"/>
      <c r="AE159" s="211"/>
      <c r="AF159" s="214"/>
      <c r="AG159" s="214"/>
      <c r="AH159" s="214"/>
      <c r="AI159" s="214"/>
      <c r="AJ159" s="326"/>
      <c r="AK159" s="326"/>
      <c r="AL159" s="214"/>
      <c r="AM159" s="333"/>
    </row>
    <row r="160" spans="1:39" s="205" customFormat="1" ht="24" thickBot="1" x14ac:dyDescent="0.4">
      <c r="A160" s="198"/>
      <c r="B160" s="193"/>
      <c r="C160" s="194"/>
      <c r="D160" s="367" t="s">
        <v>774</v>
      </c>
      <c r="E160" s="334"/>
      <c r="F160" s="334"/>
      <c r="G160" s="334"/>
      <c r="H160" s="335"/>
      <c r="I160" s="335"/>
      <c r="J160" s="335"/>
      <c r="K160" s="335"/>
      <c r="L160" s="335"/>
      <c r="M160" s="335"/>
      <c r="N160" s="335"/>
      <c r="O160" s="335"/>
      <c r="P160" s="336"/>
      <c r="Q160" s="336"/>
      <c r="R160" s="336"/>
      <c r="S160" s="336"/>
      <c r="T160" s="336"/>
      <c r="U160" s="336"/>
      <c r="V160" s="336"/>
      <c r="W160" s="337"/>
      <c r="X160" s="196"/>
      <c r="Y160" s="196"/>
      <c r="Z160" s="200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4"/>
      <c r="AL160" s="203"/>
      <c r="AM160" s="204"/>
    </row>
    <row r="161" spans="1:39" x14ac:dyDescent="0.2">
      <c r="A161" s="328"/>
      <c r="B161" s="193"/>
      <c r="C161" s="194"/>
      <c r="D161" s="329"/>
      <c r="E161" s="330"/>
      <c r="F161" s="330"/>
      <c r="G161" s="330"/>
      <c r="H161" s="329"/>
      <c r="I161" s="329"/>
      <c r="J161" s="329"/>
      <c r="K161" s="329"/>
      <c r="L161" s="329"/>
      <c r="M161" s="329"/>
      <c r="N161" s="329"/>
      <c r="O161" s="329"/>
      <c r="P161" s="331"/>
      <c r="Q161" s="331"/>
      <c r="R161" s="331"/>
      <c r="S161" s="331"/>
      <c r="T161" s="331"/>
      <c r="U161" s="331"/>
      <c r="V161" s="331"/>
      <c r="W161" s="331"/>
      <c r="X161" s="196"/>
      <c r="Y161" s="196"/>
      <c r="Z161" s="210"/>
      <c r="AA161" s="210"/>
      <c r="AB161" s="211"/>
      <c r="AC161" s="211"/>
      <c r="AD161" s="212"/>
      <c r="AE161" s="211"/>
      <c r="AF161" s="214"/>
      <c r="AG161" s="214"/>
      <c r="AH161" s="214"/>
      <c r="AI161" s="214"/>
      <c r="AJ161" s="326"/>
      <c r="AK161" s="326"/>
      <c r="AL161" s="214"/>
      <c r="AM161" s="333"/>
    </row>
    <row r="162" spans="1:39" s="224" customFormat="1" ht="18.75" thickBot="1" x14ac:dyDescent="0.25">
      <c r="A162" s="215"/>
      <c r="B162" s="193"/>
      <c r="C162" s="194"/>
      <c r="D162" s="219" t="s">
        <v>253</v>
      </c>
      <c r="E162" s="218"/>
      <c r="F162" s="218"/>
      <c r="G162" s="218"/>
      <c r="H162" s="219"/>
      <c r="I162" s="219"/>
      <c r="J162" s="219"/>
      <c r="K162" s="219"/>
      <c r="L162" s="219"/>
      <c r="M162" s="219"/>
      <c r="N162" s="219"/>
      <c r="O162" s="219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220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2"/>
      <c r="AL162" s="223"/>
      <c r="AM162" s="223"/>
    </row>
    <row r="163" spans="1:39" s="224" customFormat="1" ht="75" customHeight="1" thickBot="1" x14ac:dyDescent="0.25">
      <c r="A163" s="225" t="s">
        <v>181</v>
      </c>
      <c r="B163" s="193"/>
      <c r="C163" s="194"/>
      <c r="D163" s="315" t="s">
        <v>864</v>
      </c>
      <c r="E163" s="365">
        <v>1</v>
      </c>
      <c r="F163" s="315" t="s">
        <v>713</v>
      </c>
      <c r="G163" s="316" t="s">
        <v>747</v>
      </c>
      <c r="H163" s="317" t="s">
        <v>531</v>
      </c>
      <c r="I163" s="318" t="s">
        <v>539</v>
      </c>
      <c r="J163" s="317" t="s">
        <v>602</v>
      </c>
      <c r="K163" s="366" t="s">
        <v>1106</v>
      </c>
      <c r="L163" s="315" t="s">
        <v>560</v>
      </c>
      <c r="M163" s="318">
        <v>1</v>
      </c>
      <c r="N163" s="317" t="s">
        <v>601</v>
      </c>
      <c r="O163" s="318">
        <v>50</v>
      </c>
      <c r="P163" s="319">
        <f>SUM(Q163:W163)</f>
        <v>60000</v>
      </c>
      <c r="Q163" s="320">
        <v>0</v>
      </c>
      <c r="R163" s="319">
        <v>0</v>
      </c>
      <c r="S163" s="320">
        <v>0</v>
      </c>
      <c r="T163" s="319">
        <v>60000</v>
      </c>
      <c r="U163" s="320">
        <v>0</v>
      </c>
      <c r="V163" s="319">
        <v>0</v>
      </c>
      <c r="W163" s="321">
        <v>0</v>
      </c>
      <c r="X163" s="196"/>
      <c r="Y163" s="196"/>
      <c r="Z163" s="351" t="s">
        <v>290</v>
      </c>
      <c r="AA163" s="352">
        <v>7151240183</v>
      </c>
      <c r="AB163" s="353" t="s">
        <v>266</v>
      </c>
      <c r="AC163" s="353"/>
      <c r="AD163" s="354" t="s">
        <v>94</v>
      </c>
      <c r="AE163" s="353" t="s">
        <v>291</v>
      </c>
      <c r="AF163" s="355"/>
      <c r="AG163" s="356" t="s">
        <v>243</v>
      </c>
      <c r="AH163" s="357"/>
      <c r="AI163" s="356"/>
      <c r="AJ163" s="356"/>
      <c r="AK163" s="358">
        <v>20000</v>
      </c>
      <c r="AL163" s="359"/>
      <c r="AM163" s="360"/>
    </row>
    <row r="164" spans="1:39" x14ac:dyDescent="0.2">
      <c r="A164" s="328"/>
      <c r="B164" s="193"/>
      <c r="C164" s="194"/>
      <c r="D164" s="339"/>
      <c r="E164" s="340"/>
      <c r="F164" s="340"/>
      <c r="G164" s="340"/>
      <c r="H164" s="339"/>
      <c r="I164" s="339"/>
      <c r="J164" s="339"/>
      <c r="K164" s="339"/>
      <c r="L164" s="329"/>
      <c r="M164" s="329"/>
      <c r="N164" s="329"/>
      <c r="O164" s="329"/>
      <c r="P164" s="331"/>
      <c r="Q164" s="331"/>
      <c r="R164" s="331"/>
      <c r="S164" s="331"/>
      <c r="T164" s="341"/>
      <c r="U164" s="331"/>
      <c r="V164" s="331"/>
      <c r="W164" s="331"/>
      <c r="X164" s="196"/>
      <c r="Y164" s="196"/>
      <c r="Z164" s="210"/>
      <c r="AA164" s="210"/>
      <c r="AB164" s="211"/>
      <c r="AC164" s="211"/>
      <c r="AD164" s="212"/>
      <c r="AE164" s="211"/>
      <c r="AF164" s="214"/>
      <c r="AG164" s="214"/>
      <c r="AH164" s="214"/>
      <c r="AI164" s="214"/>
      <c r="AJ164" s="326"/>
      <c r="AK164" s="326"/>
      <c r="AL164" s="214"/>
      <c r="AM164" s="333"/>
    </row>
    <row r="165" spans="1:39" s="224" customFormat="1" ht="18.75" thickBot="1" x14ac:dyDescent="0.25">
      <c r="A165" s="272"/>
      <c r="B165" s="193"/>
      <c r="C165" s="194"/>
      <c r="D165" s="216" t="s">
        <v>40</v>
      </c>
      <c r="E165" s="217"/>
      <c r="F165" s="217"/>
      <c r="G165" s="217"/>
      <c r="H165" s="216"/>
      <c r="I165" s="216"/>
      <c r="J165" s="216"/>
      <c r="K165" s="216"/>
      <c r="L165" s="216"/>
      <c r="M165" s="216"/>
      <c r="N165" s="216"/>
      <c r="O165" s="216"/>
      <c r="P165" s="278"/>
      <c r="Q165" s="278"/>
      <c r="R165" s="278"/>
      <c r="S165" s="278"/>
      <c r="T165" s="278"/>
      <c r="U165" s="278"/>
      <c r="V165" s="278"/>
      <c r="W165" s="278"/>
      <c r="X165" s="196"/>
      <c r="Y165" s="196"/>
      <c r="Z165" s="363"/>
      <c r="AA165" s="223"/>
      <c r="AB165" s="223"/>
      <c r="AC165" s="223"/>
      <c r="AD165" s="223"/>
      <c r="AE165" s="223"/>
      <c r="AF165" s="223"/>
      <c r="AG165" s="223"/>
      <c r="AH165" s="223"/>
      <c r="AI165" s="223"/>
      <c r="AJ165" s="223"/>
      <c r="AK165" s="364"/>
      <c r="AL165" s="223"/>
      <c r="AM165" s="223"/>
    </row>
    <row r="166" spans="1:39" s="224" customFormat="1" ht="75" customHeight="1" thickBot="1" x14ac:dyDescent="0.25">
      <c r="A166" s="225" t="s">
        <v>359</v>
      </c>
      <c r="B166" s="193"/>
      <c r="C166" s="194"/>
      <c r="D166" s="609" t="s">
        <v>865</v>
      </c>
      <c r="E166" s="315">
        <v>1</v>
      </c>
      <c r="F166" s="365" t="s">
        <v>720</v>
      </c>
      <c r="G166" s="366" t="s">
        <v>556</v>
      </c>
      <c r="H166" s="318" t="s">
        <v>706</v>
      </c>
      <c r="I166" s="317" t="s">
        <v>539</v>
      </c>
      <c r="J166" s="318" t="s">
        <v>602</v>
      </c>
      <c r="K166" s="366" t="s">
        <v>603</v>
      </c>
      <c r="L166" s="365" t="s">
        <v>560</v>
      </c>
      <c r="M166" s="317">
        <v>4</v>
      </c>
      <c r="N166" s="318" t="s">
        <v>604</v>
      </c>
      <c r="O166" s="317">
        <v>300</v>
      </c>
      <c r="P166" s="320">
        <f>SUM(Q166:W166)</f>
        <v>470000</v>
      </c>
      <c r="Q166" s="319">
        <v>0</v>
      </c>
      <c r="R166" s="320">
        <v>0</v>
      </c>
      <c r="S166" s="319">
        <v>0</v>
      </c>
      <c r="T166" s="320">
        <v>470000</v>
      </c>
      <c r="U166" s="319">
        <v>0</v>
      </c>
      <c r="V166" s="320">
        <v>0</v>
      </c>
      <c r="W166" s="319">
        <v>0</v>
      </c>
      <c r="X166" s="196"/>
      <c r="Y166" s="196"/>
      <c r="Z166" s="351" t="s">
        <v>361</v>
      </c>
      <c r="AA166" s="352" t="s">
        <v>224</v>
      </c>
      <c r="AB166" s="353" t="s">
        <v>266</v>
      </c>
      <c r="AC166" s="353" t="s">
        <v>184</v>
      </c>
      <c r="AD166" s="354" t="s">
        <v>184</v>
      </c>
      <c r="AE166" s="353" t="s">
        <v>360</v>
      </c>
      <c r="AF166" s="355"/>
      <c r="AG166" s="356" t="s">
        <v>243</v>
      </c>
      <c r="AH166" s="357"/>
      <c r="AI166" s="356"/>
      <c r="AJ166" s="356"/>
      <c r="AK166" s="358">
        <v>400000</v>
      </c>
      <c r="AL166" s="359"/>
      <c r="AM166" s="360"/>
    </row>
    <row r="167" spans="1:39" ht="45" customHeight="1" thickBot="1" x14ac:dyDescent="0.25">
      <c r="A167" s="210"/>
      <c r="B167" s="193"/>
      <c r="C167" s="194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3" t="s">
        <v>182</v>
      </c>
      <c r="P167" s="324">
        <f>SUM(P163:P166)</f>
        <v>530000</v>
      </c>
      <c r="Q167" s="324">
        <f t="shared" ref="Q167:W167" si="12">SUM(Q163:Q166)</f>
        <v>0</v>
      </c>
      <c r="R167" s="324">
        <f t="shared" si="12"/>
        <v>0</v>
      </c>
      <c r="S167" s="324">
        <f t="shared" si="12"/>
        <v>0</v>
      </c>
      <c r="T167" s="324">
        <f>SUM(T163:T166)</f>
        <v>530000</v>
      </c>
      <c r="U167" s="324">
        <f t="shared" si="12"/>
        <v>0</v>
      </c>
      <c r="V167" s="324">
        <f t="shared" si="12"/>
        <v>0</v>
      </c>
      <c r="W167" s="325">
        <f t="shared" si="12"/>
        <v>0</v>
      </c>
      <c r="X167" s="196"/>
      <c r="Y167" s="196"/>
      <c r="Z167" s="210"/>
      <c r="AA167" s="210"/>
      <c r="AB167" s="211"/>
      <c r="AC167" s="211"/>
      <c r="AD167" s="212"/>
      <c r="AE167" s="211"/>
      <c r="AF167" s="214"/>
      <c r="AG167" s="214"/>
      <c r="AH167" s="214"/>
      <c r="AI167" s="214"/>
      <c r="AJ167" s="326" t="s">
        <v>182</v>
      </c>
      <c r="AK167" s="327"/>
      <c r="AL167" s="214"/>
      <c r="AM167" s="214"/>
    </row>
    <row r="168" spans="1:39" ht="18.75" thickBot="1" x14ac:dyDescent="0.25">
      <c r="A168" s="328"/>
      <c r="B168" s="193"/>
      <c r="C168" s="194"/>
      <c r="D168" s="329"/>
      <c r="E168" s="330"/>
      <c r="F168" s="330"/>
      <c r="G168" s="330"/>
      <c r="H168" s="329"/>
      <c r="I168" s="329"/>
      <c r="J168" s="329"/>
      <c r="K168" s="329"/>
      <c r="L168" s="329"/>
      <c r="M168" s="329"/>
      <c r="N168" s="329"/>
      <c r="O168" s="329"/>
      <c r="P168" s="331"/>
      <c r="Q168" s="331"/>
      <c r="R168" s="331"/>
      <c r="S168" s="331"/>
      <c r="T168" s="331"/>
      <c r="U168" s="331"/>
      <c r="V168" s="331"/>
      <c r="W168" s="331"/>
      <c r="X168" s="196"/>
      <c r="Y168" s="196"/>
      <c r="Z168" s="210"/>
      <c r="AA168" s="210"/>
      <c r="AB168" s="211"/>
      <c r="AC168" s="211"/>
      <c r="AD168" s="212"/>
      <c r="AE168" s="211"/>
      <c r="AF168" s="214"/>
      <c r="AG168" s="214"/>
      <c r="AH168" s="214"/>
      <c r="AI168" s="214"/>
      <c r="AJ168" s="326"/>
      <c r="AK168" s="326"/>
      <c r="AL168" s="214"/>
      <c r="AM168" s="333"/>
    </row>
    <row r="169" spans="1:39" s="205" customFormat="1" ht="24" thickBot="1" x14ac:dyDescent="0.4">
      <c r="A169" s="198"/>
      <c r="B169" s="193"/>
      <c r="C169" s="194"/>
      <c r="D169" s="367" t="s">
        <v>1251</v>
      </c>
      <c r="E169" s="334"/>
      <c r="F169" s="334"/>
      <c r="G169" s="334"/>
      <c r="H169" s="335"/>
      <c r="I169" s="335"/>
      <c r="J169" s="335"/>
      <c r="K169" s="335"/>
      <c r="L169" s="335"/>
      <c r="M169" s="335"/>
      <c r="N169" s="335"/>
      <c r="O169" s="335"/>
      <c r="P169" s="336"/>
      <c r="Q169" s="336"/>
      <c r="R169" s="336"/>
      <c r="S169" s="336"/>
      <c r="T169" s="336"/>
      <c r="U169" s="336"/>
      <c r="V169" s="336"/>
      <c r="W169" s="337"/>
      <c r="X169" s="196"/>
      <c r="Y169" s="196"/>
      <c r="Z169" s="200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4"/>
      <c r="AL169" s="203"/>
      <c r="AM169" s="204"/>
    </row>
    <row r="170" spans="1:39" s="205" customFormat="1" ht="24" thickBot="1" x14ac:dyDescent="0.4">
      <c r="A170" s="198"/>
      <c r="B170" s="193"/>
      <c r="C170" s="194"/>
      <c r="D170" s="368" t="s">
        <v>1541</v>
      </c>
      <c r="E170" s="369"/>
      <c r="F170" s="369"/>
      <c r="G170" s="369"/>
      <c r="H170" s="370"/>
      <c r="I170" s="370"/>
      <c r="J170" s="370"/>
      <c r="K170" s="370"/>
      <c r="L170" s="370"/>
      <c r="M170" s="370"/>
      <c r="N170" s="370"/>
      <c r="O170" s="370"/>
      <c r="P170" s="371"/>
      <c r="Q170" s="371"/>
      <c r="R170" s="371"/>
      <c r="S170" s="371"/>
      <c r="T170" s="371"/>
      <c r="U170" s="371"/>
      <c r="V170" s="371"/>
      <c r="W170" s="372"/>
      <c r="X170" s="196"/>
      <c r="Y170" s="196"/>
      <c r="Z170" s="200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03"/>
      <c r="AK170" s="204"/>
      <c r="AL170" s="203"/>
      <c r="AM170" s="204"/>
    </row>
    <row r="171" spans="1:39" s="224" customFormat="1" ht="75" customHeight="1" x14ac:dyDescent="0.2">
      <c r="A171" s="343"/>
      <c r="B171" s="373"/>
      <c r="C171" s="374"/>
      <c r="D171" s="375" t="s">
        <v>1092</v>
      </c>
      <c r="E171" s="227">
        <v>1</v>
      </c>
      <c r="F171" s="226" t="s">
        <v>224</v>
      </c>
      <c r="G171" s="283" t="s">
        <v>599</v>
      </c>
      <c r="H171" s="230" t="s">
        <v>224</v>
      </c>
      <c r="I171" s="229" t="s">
        <v>539</v>
      </c>
      <c r="J171" s="230" t="s">
        <v>598</v>
      </c>
      <c r="K171" s="283" t="s">
        <v>964</v>
      </c>
      <c r="L171" s="226" t="s">
        <v>224</v>
      </c>
      <c r="M171" s="229">
        <v>29</v>
      </c>
      <c r="N171" s="230" t="s">
        <v>605</v>
      </c>
      <c r="O171" s="376">
        <v>130</v>
      </c>
      <c r="P171" s="250">
        <f>SUM(Q171:W171)</f>
        <v>3498034.43</v>
      </c>
      <c r="Q171" s="232">
        <v>0</v>
      </c>
      <c r="R171" s="252">
        <v>812000</v>
      </c>
      <c r="S171" s="377">
        <v>1844000</v>
      </c>
      <c r="T171" s="378">
        <v>842034.43</v>
      </c>
      <c r="U171" s="232">
        <v>0</v>
      </c>
      <c r="V171" s="232">
        <v>0</v>
      </c>
      <c r="W171" s="379">
        <v>0</v>
      </c>
      <c r="X171" s="196"/>
      <c r="Y171" s="196"/>
      <c r="Z171" s="351"/>
      <c r="AA171" s="352"/>
      <c r="AB171" s="353"/>
      <c r="AC171" s="353"/>
      <c r="AD171" s="354"/>
      <c r="AE171" s="353"/>
      <c r="AF171" s="355"/>
      <c r="AG171" s="356"/>
      <c r="AH171" s="357"/>
      <c r="AI171" s="356"/>
      <c r="AJ171" s="356"/>
      <c r="AK171" s="358"/>
      <c r="AL171" s="359"/>
      <c r="AM171" s="360"/>
    </row>
    <row r="172" spans="1:39" s="224" customFormat="1" ht="75" customHeight="1" thickBot="1" x14ac:dyDescent="0.25">
      <c r="A172" s="343"/>
      <c r="B172" s="373"/>
      <c r="C172" s="223"/>
      <c r="D172" s="287" t="s">
        <v>1735</v>
      </c>
      <c r="E172" s="263">
        <v>1</v>
      </c>
      <c r="F172" s="280" t="s">
        <v>224</v>
      </c>
      <c r="G172" s="288" t="s">
        <v>599</v>
      </c>
      <c r="H172" s="260" t="s">
        <v>224</v>
      </c>
      <c r="I172" s="259" t="s">
        <v>539</v>
      </c>
      <c r="J172" s="264" t="s">
        <v>598</v>
      </c>
      <c r="K172" s="349" t="s">
        <v>963</v>
      </c>
      <c r="L172" s="256" t="s">
        <v>224</v>
      </c>
      <c r="M172" s="259">
        <v>101</v>
      </c>
      <c r="N172" s="264" t="s">
        <v>605</v>
      </c>
      <c r="O172" s="380">
        <v>454</v>
      </c>
      <c r="P172" s="381">
        <f>SUM(Q172:W172)</f>
        <v>6830428</v>
      </c>
      <c r="Q172" s="266">
        <v>0</v>
      </c>
      <c r="R172" s="294">
        <v>0</v>
      </c>
      <c r="S172" s="266">
        <v>0</v>
      </c>
      <c r="T172" s="294">
        <v>6830428</v>
      </c>
      <c r="U172" s="266">
        <v>0</v>
      </c>
      <c r="V172" s="266">
        <v>0</v>
      </c>
      <c r="W172" s="382">
        <v>0</v>
      </c>
      <c r="X172" s="196"/>
      <c r="Y172" s="196"/>
      <c r="Z172" s="351"/>
      <c r="AA172" s="352"/>
      <c r="AB172" s="353"/>
      <c r="AC172" s="353"/>
      <c r="AD172" s="354"/>
      <c r="AE172" s="353"/>
      <c r="AF172" s="355"/>
      <c r="AG172" s="356"/>
      <c r="AH172" s="357"/>
      <c r="AI172" s="356"/>
      <c r="AJ172" s="356"/>
      <c r="AK172" s="358"/>
      <c r="AL172" s="359"/>
      <c r="AM172" s="360"/>
    </row>
    <row r="173" spans="1:39" ht="45" customHeight="1" thickBot="1" x14ac:dyDescent="0.25">
      <c r="A173" s="210"/>
      <c r="B173" s="193"/>
      <c r="C173" s="194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3" t="s">
        <v>1621</v>
      </c>
      <c r="P173" s="383">
        <f>SUM(P171:P172)</f>
        <v>10328462.43</v>
      </c>
      <c r="Q173" s="383">
        <f t="shared" ref="Q173:W173" si="13">SUM(Q171:Q172)</f>
        <v>0</v>
      </c>
      <c r="R173" s="383">
        <f t="shared" si="13"/>
        <v>812000</v>
      </c>
      <c r="S173" s="383">
        <f t="shared" si="13"/>
        <v>1844000</v>
      </c>
      <c r="T173" s="383">
        <f>SUM(T171:T172)</f>
        <v>7672462.4299999997</v>
      </c>
      <c r="U173" s="383">
        <f t="shared" si="13"/>
        <v>0</v>
      </c>
      <c r="V173" s="383">
        <f t="shared" si="13"/>
        <v>0</v>
      </c>
      <c r="W173" s="384">
        <f t="shared" si="13"/>
        <v>0</v>
      </c>
      <c r="X173" s="196"/>
      <c r="Y173" s="196"/>
      <c r="Z173" s="210"/>
      <c r="AA173" s="210"/>
      <c r="AB173" s="211"/>
      <c r="AC173" s="211"/>
      <c r="AD173" s="212"/>
      <c r="AE173" s="211"/>
      <c r="AF173" s="214"/>
      <c r="AG173" s="214"/>
      <c r="AH173" s="214"/>
      <c r="AI173" s="214"/>
      <c r="AJ173" s="326"/>
      <c r="AK173" s="327"/>
      <c r="AL173" s="214"/>
      <c r="AM173" s="214"/>
    </row>
    <row r="174" spans="1:39" ht="18.75" thickBot="1" x14ac:dyDescent="0.25">
      <c r="A174" s="328"/>
      <c r="B174" s="193"/>
      <c r="C174" s="194"/>
      <c r="D174" s="329"/>
      <c r="E174" s="330"/>
      <c r="F174" s="330"/>
      <c r="G174" s="330"/>
      <c r="H174" s="329"/>
      <c r="I174" s="329"/>
      <c r="J174" s="329"/>
      <c r="K174" s="329"/>
      <c r="L174" s="329"/>
      <c r="M174" s="329"/>
      <c r="N174" s="329"/>
      <c r="O174" s="329"/>
      <c r="P174" s="331"/>
      <c r="Q174" s="331"/>
      <c r="R174" s="331"/>
      <c r="S174" s="331"/>
      <c r="T174" s="331"/>
      <c r="U174" s="331"/>
      <c r="V174" s="331"/>
      <c r="W174" s="331"/>
      <c r="X174" s="196"/>
      <c r="Y174" s="196"/>
      <c r="Z174" s="210"/>
      <c r="AA174" s="210"/>
      <c r="AB174" s="211"/>
      <c r="AC174" s="211"/>
      <c r="AD174" s="212"/>
      <c r="AE174" s="211"/>
      <c r="AF174" s="214"/>
      <c r="AG174" s="214"/>
      <c r="AH174" s="214"/>
      <c r="AI174" s="214"/>
      <c r="AJ174" s="326"/>
      <c r="AK174" s="326"/>
      <c r="AL174" s="214"/>
      <c r="AM174" s="333"/>
    </row>
    <row r="175" spans="1:39" s="205" customFormat="1" ht="24" thickBot="1" x14ac:dyDescent="0.4">
      <c r="A175" s="198"/>
      <c r="B175" s="193"/>
      <c r="C175" s="194"/>
      <c r="D175" s="368" t="s">
        <v>1542</v>
      </c>
      <c r="E175" s="369"/>
      <c r="F175" s="369"/>
      <c r="G175" s="369"/>
      <c r="H175" s="370"/>
      <c r="I175" s="370"/>
      <c r="J175" s="370"/>
      <c r="K175" s="370"/>
      <c r="L175" s="370"/>
      <c r="M175" s="370"/>
      <c r="N175" s="370"/>
      <c r="O175" s="370"/>
      <c r="P175" s="371"/>
      <c r="Q175" s="371"/>
      <c r="R175" s="371"/>
      <c r="S175" s="371"/>
      <c r="T175" s="371"/>
      <c r="U175" s="371"/>
      <c r="V175" s="371"/>
      <c r="W175" s="372"/>
      <c r="X175" s="196"/>
      <c r="Y175" s="196"/>
      <c r="Z175" s="200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4"/>
      <c r="AL175" s="203"/>
      <c r="AM175" s="204"/>
    </row>
    <row r="176" spans="1:39" x14ac:dyDescent="0.2">
      <c r="A176" s="328"/>
      <c r="B176" s="193"/>
      <c r="C176" s="194"/>
      <c r="D176" s="329"/>
      <c r="E176" s="330"/>
      <c r="F176" s="330"/>
      <c r="G176" s="330"/>
      <c r="H176" s="329"/>
      <c r="I176" s="329"/>
      <c r="J176" s="329"/>
      <c r="K176" s="329"/>
      <c r="L176" s="329"/>
      <c r="M176" s="329"/>
      <c r="N176" s="329"/>
      <c r="O176" s="329"/>
      <c r="P176" s="331"/>
      <c r="Q176" s="331"/>
      <c r="R176" s="331"/>
      <c r="S176" s="331"/>
      <c r="T176" s="331"/>
      <c r="U176" s="331"/>
      <c r="V176" s="331"/>
      <c r="W176" s="331"/>
      <c r="X176" s="196"/>
      <c r="Y176" s="196"/>
      <c r="Z176" s="210"/>
      <c r="AA176" s="210"/>
      <c r="AB176" s="211"/>
      <c r="AC176" s="211"/>
      <c r="AD176" s="212"/>
      <c r="AE176" s="211"/>
      <c r="AF176" s="214"/>
      <c r="AG176" s="214"/>
      <c r="AH176" s="214"/>
      <c r="AI176" s="214"/>
      <c r="AJ176" s="326"/>
      <c r="AK176" s="326"/>
      <c r="AL176" s="214"/>
      <c r="AM176" s="333"/>
    </row>
    <row r="177" spans="1:39" s="224" customFormat="1" ht="18.75" thickBot="1" x14ac:dyDescent="0.25">
      <c r="A177" s="272"/>
      <c r="B177" s="193"/>
      <c r="C177" s="194"/>
      <c r="D177" s="216" t="s">
        <v>428</v>
      </c>
      <c r="E177" s="217"/>
      <c r="F177" s="217"/>
      <c r="G177" s="217"/>
      <c r="H177" s="216"/>
      <c r="I177" s="216"/>
      <c r="J177" s="216"/>
      <c r="K177" s="216"/>
      <c r="L177" s="216"/>
      <c r="M177" s="216"/>
      <c r="N177" s="216"/>
      <c r="O177" s="216"/>
      <c r="P177" s="278"/>
      <c r="Q177" s="278"/>
      <c r="R177" s="278"/>
      <c r="S177" s="278"/>
      <c r="T177" s="278"/>
      <c r="U177" s="278"/>
      <c r="V177" s="278"/>
      <c r="W177" s="278"/>
      <c r="X177" s="196"/>
      <c r="Y177" s="196"/>
      <c r="Z177" s="36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364"/>
      <c r="AL177" s="223"/>
      <c r="AM177" s="223"/>
    </row>
    <row r="178" spans="1:39" ht="75" customHeight="1" thickBot="1" x14ac:dyDescent="0.25">
      <c r="A178" s="225"/>
      <c r="B178" s="373"/>
      <c r="C178" s="223"/>
      <c r="D178" s="315" t="s">
        <v>1501</v>
      </c>
      <c r="E178" s="365">
        <v>1</v>
      </c>
      <c r="F178" s="315" t="s">
        <v>1503</v>
      </c>
      <c r="G178" s="316" t="s">
        <v>1502</v>
      </c>
      <c r="H178" s="317" t="s">
        <v>531</v>
      </c>
      <c r="I178" s="318" t="s">
        <v>539</v>
      </c>
      <c r="J178" s="317" t="s">
        <v>598</v>
      </c>
      <c r="K178" s="316" t="s">
        <v>1019</v>
      </c>
      <c r="L178" s="315" t="s">
        <v>534</v>
      </c>
      <c r="M178" s="318">
        <v>100</v>
      </c>
      <c r="N178" s="317" t="s">
        <v>437</v>
      </c>
      <c r="O178" s="318">
        <v>45</v>
      </c>
      <c r="P178" s="319">
        <f t="shared" ref="P178" si="14">SUM(Q178:W178)</f>
        <v>70000</v>
      </c>
      <c r="Q178" s="320">
        <v>0</v>
      </c>
      <c r="R178" s="319">
        <v>0</v>
      </c>
      <c r="S178" s="320">
        <v>0</v>
      </c>
      <c r="T178" s="319">
        <v>70000</v>
      </c>
      <c r="U178" s="320">
        <v>0</v>
      </c>
      <c r="V178" s="319">
        <v>0</v>
      </c>
      <c r="W178" s="321">
        <v>0</v>
      </c>
      <c r="X178" s="196"/>
      <c r="Y178" s="196"/>
      <c r="Z178" s="233"/>
      <c r="AA178" s="234"/>
      <c r="AB178" s="235"/>
      <c r="AC178" s="235"/>
      <c r="AD178" s="236"/>
      <c r="AE178" s="235"/>
      <c r="AF178" s="237"/>
      <c r="AG178" s="238"/>
      <c r="AH178" s="239"/>
      <c r="AI178" s="240"/>
      <c r="AJ178" s="240"/>
      <c r="AK178" s="268"/>
      <c r="AL178" s="242"/>
      <c r="AM178" s="243"/>
    </row>
    <row r="179" spans="1:39" x14ac:dyDescent="0.2">
      <c r="A179" s="328"/>
      <c r="B179" s="193"/>
      <c r="C179" s="194"/>
      <c r="D179" s="339"/>
      <c r="E179" s="330"/>
      <c r="F179" s="330"/>
      <c r="G179" s="330"/>
      <c r="H179" s="329"/>
      <c r="I179" s="329"/>
      <c r="J179" s="329"/>
      <c r="K179" s="329"/>
      <c r="L179" s="329"/>
      <c r="M179" s="329"/>
      <c r="N179" s="329"/>
      <c r="O179" s="329"/>
      <c r="P179" s="331"/>
      <c r="Q179" s="331"/>
      <c r="R179" s="331"/>
      <c r="S179" s="331"/>
      <c r="T179" s="331"/>
      <c r="U179" s="331"/>
      <c r="V179" s="331"/>
      <c r="W179" s="331"/>
      <c r="X179" s="196"/>
      <c r="Y179" s="196"/>
      <c r="Z179" s="210"/>
      <c r="AA179" s="210"/>
      <c r="AB179" s="211"/>
      <c r="AC179" s="211"/>
      <c r="AD179" s="212"/>
      <c r="AE179" s="211"/>
      <c r="AF179" s="214"/>
      <c r="AG179" s="214"/>
      <c r="AH179" s="214"/>
      <c r="AI179" s="214"/>
      <c r="AJ179" s="326"/>
      <c r="AK179" s="326"/>
      <c r="AL179" s="214"/>
      <c r="AM179" s="333"/>
    </row>
    <row r="180" spans="1:39" s="224" customFormat="1" ht="18.75" thickBot="1" x14ac:dyDescent="0.25">
      <c r="A180" s="272"/>
      <c r="B180" s="193"/>
      <c r="C180" s="194"/>
      <c r="D180" s="216" t="s">
        <v>37</v>
      </c>
      <c r="E180" s="217"/>
      <c r="F180" s="217"/>
      <c r="G180" s="217"/>
      <c r="H180" s="216"/>
      <c r="I180" s="216"/>
      <c r="J180" s="216"/>
      <c r="K180" s="216"/>
      <c r="L180" s="216"/>
      <c r="M180" s="216"/>
      <c r="N180" s="216"/>
      <c r="O180" s="216"/>
      <c r="P180" s="278"/>
      <c r="Q180" s="278"/>
      <c r="R180" s="278"/>
      <c r="S180" s="278"/>
      <c r="T180" s="278"/>
      <c r="U180" s="278"/>
      <c r="V180" s="278"/>
      <c r="W180" s="278"/>
      <c r="X180" s="196"/>
      <c r="Y180" s="196"/>
      <c r="Z180" s="363"/>
      <c r="AA180" s="223"/>
      <c r="AB180" s="223"/>
      <c r="AC180" s="223"/>
      <c r="AD180" s="223"/>
      <c r="AE180" s="223"/>
      <c r="AF180" s="223"/>
      <c r="AG180" s="223"/>
      <c r="AH180" s="223"/>
      <c r="AI180" s="223"/>
      <c r="AJ180" s="223"/>
      <c r="AK180" s="364"/>
      <c r="AL180" s="223"/>
      <c r="AM180" s="223"/>
    </row>
    <row r="181" spans="1:39" ht="75" customHeight="1" thickBot="1" x14ac:dyDescent="0.25">
      <c r="A181" s="225"/>
      <c r="B181" s="373"/>
      <c r="C181" s="223"/>
      <c r="D181" s="315" t="s">
        <v>1060</v>
      </c>
      <c r="E181" s="365">
        <v>1</v>
      </c>
      <c r="F181" s="315" t="s">
        <v>1029</v>
      </c>
      <c r="G181" s="316" t="s">
        <v>1028</v>
      </c>
      <c r="H181" s="317" t="s">
        <v>706</v>
      </c>
      <c r="I181" s="318" t="s">
        <v>539</v>
      </c>
      <c r="J181" s="317" t="s">
        <v>598</v>
      </c>
      <c r="K181" s="316" t="s">
        <v>1019</v>
      </c>
      <c r="L181" s="315" t="s">
        <v>534</v>
      </c>
      <c r="M181" s="318">
        <v>280</v>
      </c>
      <c r="N181" s="317" t="s">
        <v>437</v>
      </c>
      <c r="O181" s="318">
        <v>75</v>
      </c>
      <c r="P181" s="319">
        <f t="shared" ref="P181" si="15">SUM(Q181:W181)</f>
        <v>1307447</v>
      </c>
      <c r="Q181" s="320">
        <v>0</v>
      </c>
      <c r="R181" s="319">
        <v>0</v>
      </c>
      <c r="S181" s="320">
        <v>0</v>
      </c>
      <c r="T181" s="319">
        <v>1307447</v>
      </c>
      <c r="U181" s="320">
        <v>0</v>
      </c>
      <c r="V181" s="319">
        <v>0</v>
      </c>
      <c r="W181" s="321">
        <v>0</v>
      </c>
      <c r="X181" s="196"/>
      <c r="Y181" s="196"/>
      <c r="Z181" s="233"/>
      <c r="AA181" s="234"/>
      <c r="AB181" s="235"/>
      <c r="AC181" s="235"/>
      <c r="AD181" s="236"/>
      <c r="AE181" s="235"/>
      <c r="AF181" s="237"/>
      <c r="AG181" s="238"/>
      <c r="AH181" s="239"/>
      <c r="AI181" s="240"/>
      <c r="AJ181" s="240"/>
      <c r="AK181" s="268"/>
      <c r="AL181" s="242"/>
      <c r="AM181" s="243"/>
    </row>
    <row r="182" spans="1:39" x14ac:dyDescent="0.2">
      <c r="A182" s="338"/>
      <c r="B182" s="193"/>
      <c r="C182" s="194"/>
      <c r="D182" s="339"/>
      <c r="E182" s="340"/>
      <c r="F182" s="340"/>
      <c r="G182" s="340"/>
      <c r="H182" s="339"/>
      <c r="I182" s="339"/>
      <c r="J182" s="339"/>
      <c r="K182" s="339"/>
      <c r="L182" s="339"/>
      <c r="M182" s="339"/>
      <c r="N182" s="339"/>
      <c r="O182" s="339"/>
      <c r="P182" s="341"/>
      <c r="Q182" s="341"/>
      <c r="R182" s="341"/>
      <c r="S182" s="341"/>
      <c r="T182" s="341"/>
      <c r="U182" s="341"/>
      <c r="V182" s="341"/>
      <c r="W182" s="341"/>
      <c r="X182" s="196"/>
      <c r="Y182" s="196"/>
      <c r="Z182" s="210"/>
      <c r="AA182" s="210"/>
      <c r="AB182" s="211"/>
      <c r="AC182" s="211"/>
      <c r="AD182" s="212"/>
      <c r="AE182" s="211"/>
      <c r="AF182" s="214"/>
      <c r="AG182" s="214"/>
      <c r="AH182" s="214"/>
      <c r="AI182" s="214"/>
      <c r="AJ182" s="326"/>
      <c r="AK182" s="326"/>
      <c r="AL182" s="214"/>
      <c r="AM182" s="333"/>
    </row>
    <row r="183" spans="1:39" s="224" customFormat="1" ht="18.75" thickBot="1" x14ac:dyDescent="0.25">
      <c r="A183" s="272"/>
      <c r="B183" s="193"/>
      <c r="C183" s="194"/>
      <c r="D183" s="216" t="s">
        <v>75</v>
      </c>
      <c r="E183" s="217"/>
      <c r="F183" s="217"/>
      <c r="G183" s="217"/>
      <c r="H183" s="216"/>
      <c r="I183" s="216"/>
      <c r="J183" s="216"/>
      <c r="K183" s="216"/>
      <c r="L183" s="216"/>
      <c r="M183" s="216"/>
      <c r="N183" s="216"/>
      <c r="O183" s="216"/>
      <c r="P183" s="278"/>
      <c r="Q183" s="278"/>
      <c r="R183" s="278"/>
      <c r="S183" s="278"/>
      <c r="T183" s="278"/>
      <c r="U183" s="278"/>
      <c r="V183" s="278"/>
      <c r="W183" s="278"/>
      <c r="X183" s="196"/>
      <c r="Y183" s="196"/>
      <c r="Z183" s="220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2"/>
      <c r="AL183" s="223"/>
      <c r="AM183" s="223"/>
    </row>
    <row r="184" spans="1:39" ht="75" customHeight="1" thickBot="1" x14ac:dyDescent="0.25">
      <c r="A184" s="225"/>
      <c r="B184" s="373"/>
      <c r="C184" s="223"/>
      <c r="D184" s="315" t="s">
        <v>1061</v>
      </c>
      <c r="E184" s="365">
        <v>1</v>
      </c>
      <c r="F184" s="315" t="s">
        <v>734</v>
      </c>
      <c r="G184" s="316" t="s">
        <v>1023</v>
      </c>
      <c r="H184" s="317" t="s">
        <v>706</v>
      </c>
      <c r="I184" s="318" t="s">
        <v>539</v>
      </c>
      <c r="J184" s="317" t="s">
        <v>598</v>
      </c>
      <c r="K184" s="316" t="s">
        <v>1019</v>
      </c>
      <c r="L184" s="315" t="s">
        <v>534</v>
      </c>
      <c r="M184" s="318">
        <v>500</v>
      </c>
      <c r="N184" s="317" t="s">
        <v>437</v>
      </c>
      <c r="O184" s="318">
        <v>60</v>
      </c>
      <c r="P184" s="319">
        <f>SUM(Q184:W184)</f>
        <v>1801971</v>
      </c>
      <c r="Q184" s="320">
        <v>0</v>
      </c>
      <c r="R184" s="319">
        <v>0</v>
      </c>
      <c r="S184" s="320">
        <v>0</v>
      </c>
      <c r="T184" s="319">
        <v>1801971</v>
      </c>
      <c r="U184" s="320">
        <v>0</v>
      </c>
      <c r="V184" s="319">
        <v>0</v>
      </c>
      <c r="W184" s="321">
        <v>0</v>
      </c>
      <c r="X184" s="196"/>
      <c r="Y184" s="196"/>
      <c r="Z184" s="233"/>
      <c r="AA184" s="234"/>
      <c r="AB184" s="235"/>
      <c r="AC184" s="235"/>
      <c r="AD184" s="236"/>
      <c r="AE184" s="235"/>
      <c r="AF184" s="237"/>
      <c r="AG184" s="238"/>
      <c r="AH184" s="239"/>
      <c r="AI184" s="240"/>
      <c r="AJ184" s="240"/>
      <c r="AK184" s="268"/>
      <c r="AL184" s="242"/>
      <c r="AM184" s="243"/>
    </row>
    <row r="185" spans="1:39" x14ac:dyDescent="0.2">
      <c r="A185" s="338"/>
      <c r="B185" s="193"/>
      <c r="C185" s="194"/>
      <c r="D185" s="339"/>
      <c r="E185" s="340"/>
      <c r="F185" s="340"/>
      <c r="G185" s="340"/>
      <c r="H185" s="339"/>
      <c r="I185" s="339"/>
      <c r="J185" s="339"/>
      <c r="K185" s="339"/>
      <c r="L185" s="339"/>
      <c r="M185" s="339"/>
      <c r="N185" s="339"/>
      <c r="O185" s="339"/>
      <c r="P185" s="341"/>
      <c r="Q185" s="341"/>
      <c r="R185" s="341"/>
      <c r="S185" s="341"/>
      <c r="T185" s="341"/>
      <c r="U185" s="341"/>
      <c r="V185" s="341"/>
      <c r="W185" s="341"/>
      <c r="X185" s="196"/>
      <c r="Y185" s="196"/>
      <c r="Z185" s="210"/>
      <c r="AA185" s="210"/>
      <c r="AB185" s="211"/>
      <c r="AC185" s="211"/>
      <c r="AD185" s="212"/>
      <c r="AE185" s="211"/>
      <c r="AF185" s="214"/>
      <c r="AG185" s="214"/>
      <c r="AH185" s="214"/>
      <c r="AI185" s="214"/>
      <c r="AJ185" s="326"/>
      <c r="AK185" s="326"/>
      <c r="AL185" s="214"/>
      <c r="AM185" s="333"/>
    </row>
    <row r="186" spans="1:39" s="224" customFormat="1" ht="18.75" thickBot="1" x14ac:dyDescent="0.25">
      <c r="A186" s="272"/>
      <c r="B186" s="193"/>
      <c r="C186" s="194"/>
      <c r="D186" s="216" t="s">
        <v>393</v>
      </c>
      <c r="E186" s="217"/>
      <c r="F186" s="217"/>
      <c r="G186" s="217"/>
      <c r="H186" s="216"/>
      <c r="I186" s="216"/>
      <c r="J186" s="216"/>
      <c r="K186" s="216"/>
      <c r="L186" s="216"/>
      <c r="M186" s="216"/>
      <c r="N186" s="216"/>
      <c r="O186" s="216"/>
      <c r="P186" s="278"/>
      <c r="Q186" s="278"/>
      <c r="R186" s="278"/>
      <c r="S186" s="278"/>
      <c r="T186" s="278"/>
      <c r="U186" s="278"/>
      <c r="V186" s="278"/>
      <c r="W186" s="278"/>
      <c r="X186" s="196"/>
      <c r="Y186" s="196"/>
      <c r="Z186" s="220"/>
      <c r="AA186" s="221"/>
      <c r="AB186" s="221"/>
      <c r="AC186" s="221"/>
      <c r="AD186" s="221"/>
      <c r="AE186" s="221"/>
      <c r="AF186" s="221"/>
      <c r="AG186" s="221"/>
      <c r="AH186" s="221"/>
      <c r="AI186" s="221"/>
      <c r="AJ186" s="221"/>
      <c r="AK186" s="222"/>
      <c r="AL186" s="223"/>
      <c r="AM186" s="223"/>
    </row>
    <row r="187" spans="1:39" ht="75" customHeight="1" thickBot="1" x14ac:dyDescent="0.25">
      <c r="A187" s="225"/>
      <c r="B187" s="373"/>
      <c r="C187" s="223"/>
      <c r="D187" s="315" t="s">
        <v>1062</v>
      </c>
      <c r="E187" s="365">
        <v>1</v>
      </c>
      <c r="F187" s="315" t="s">
        <v>711</v>
      </c>
      <c r="G187" s="316" t="s">
        <v>1020</v>
      </c>
      <c r="H187" s="317" t="s">
        <v>531</v>
      </c>
      <c r="I187" s="318" t="s">
        <v>539</v>
      </c>
      <c r="J187" s="317" t="s">
        <v>598</v>
      </c>
      <c r="K187" s="316" t="s">
        <v>1019</v>
      </c>
      <c r="L187" s="315" t="s">
        <v>534</v>
      </c>
      <c r="M187" s="318">
        <v>500</v>
      </c>
      <c r="N187" s="317" t="s">
        <v>437</v>
      </c>
      <c r="O187" s="318">
        <v>120</v>
      </c>
      <c r="P187" s="319">
        <f>SUM(Q187:W187)</f>
        <v>1386880</v>
      </c>
      <c r="Q187" s="320">
        <v>0</v>
      </c>
      <c r="R187" s="319">
        <v>0</v>
      </c>
      <c r="S187" s="320">
        <v>0</v>
      </c>
      <c r="T187" s="319">
        <v>1386880</v>
      </c>
      <c r="U187" s="320">
        <v>0</v>
      </c>
      <c r="V187" s="319">
        <v>0</v>
      </c>
      <c r="W187" s="321">
        <v>0</v>
      </c>
      <c r="X187" s="196"/>
      <c r="Y187" s="196"/>
      <c r="Z187" s="233"/>
      <c r="AA187" s="234"/>
      <c r="AB187" s="235"/>
      <c r="AC187" s="235"/>
      <c r="AD187" s="236"/>
      <c r="AE187" s="235"/>
      <c r="AF187" s="237"/>
      <c r="AG187" s="238"/>
      <c r="AH187" s="239"/>
      <c r="AI187" s="240"/>
      <c r="AJ187" s="240"/>
      <c r="AK187" s="268"/>
      <c r="AL187" s="242"/>
      <c r="AM187" s="243"/>
    </row>
    <row r="188" spans="1:39" x14ac:dyDescent="0.2">
      <c r="A188" s="338"/>
      <c r="B188" s="193"/>
      <c r="C188" s="194"/>
      <c r="D188" s="339"/>
      <c r="E188" s="340"/>
      <c r="F188" s="340"/>
      <c r="G188" s="340"/>
      <c r="H188" s="339"/>
      <c r="I188" s="339"/>
      <c r="J188" s="339"/>
      <c r="K188" s="339"/>
      <c r="L188" s="339"/>
      <c r="M188" s="339"/>
      <c r="N188" s="339"/>
      <c r="O188" s="339"/>
      <c r="P188" s="341"/>
      <c r="Q188" s="341"/>
      <c r="R188" s="341"/>
      <c r="S188" s="341"/>
      <c r="T188" s="341"/>
      <c r="U188" s="341"/>
      <c r="V188" s="341"/>
      <c r="W188" s="341"/>
      <c r="X188" s="196"/>
      <c r="Y188" s="196"/>
      <c r="Z188" s="210"/>
      <c r="AA188" s="210"/>
      <c r="AB188" s="211"/>
      <c r="AC188" s="211"/>
      <c r="AD188" s="212"/>
      <c r="AE188" s="211"/>
      <c r="AF188" s="214"/>
      <c r="AG188" s="214"/>
      <c r="AH188" s="214"/>
      <c r="AI188" s="214"/>
      <c r="AJ188" s="326"/>
      <c r="AK188" s="326"/>
      <c r="AL188" s="214"/>
      <c r="AM188" s="333"/>
    </row>
    <row r="189" spans="1:39" s="224" customFormat="1" ht="18.75" thickBot="1" x14ac:dyDescent="0.25">
      <c r="A189" s="272"/>
      <c r="B189" s="193"/>
      <c r="C189" s="194"/>
      <c r="D189" s="216" t="s">
        <v>25</v>
      </c>
      <c r="E189" s="217"/>
      <c r="F189" s="217"/>
      <c r="G189" s="217"/>
      <c r="H189" s="216"/>
      <c r="I189" s="216"/>
      <c r="J189" s="216"/>
      <c r="K189" s="216"/>
      <c r="L189" s="216"/>
      <c r="M189" s="216"/>
      <c r="N189" s="216"/>
      <c r="O189" s="216"/>
      <c r="P189" s="278"/>
      <c r="Q189" s="278"/>
      <c r="R189" s="278"/>
      <c r="S189" s="278"/>
      <c r="T189" s="278"/>
      <c r="U189" s="278"/>
      <c r="V189" s="278"/>
      <c r="W189" s="278"/>
      <c r="X189" s="196"/>
      <c r="Y189" s="196"/>
      <c r="Z189" s="220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2"/>
      <c r="AL189" s="223"/>
      <c r="AM189" s="223"/>
    </row>
    <row r="190" spans="1:39" ht="75" customHeight="1" thickBot="1" x14ac:dyDescent="0.25">
      <c r="A190" s="225"/>
      <c r="B190" s="373"/>
      <c r="C190" s="223"/>
      <c r="D190" s="315" t="s">
        <v>1063</v>
      </c>
      <c r="E190" s="365">
        <v>1</v>
      </c>
      <c r="F190" s="315" t="s">
        <v>1026</v>
      </c>
      <c r="G190" s="316" t="s">
        <v>1027</v>
      </c>
      <c r="H190" s="317" t="s">
        <v>706</v>
      </c>
      <c r="I190" s="318" t="s">
        <v>539</v>
      </c>
      <c r="J190" s="317" t="s">
        <v>598</v>
      </c>
      <c r="K190" s="316" t="s">
        <v>1019</v>
      </c>
      <c r="L190" s="315" t="s">
        <v>534</v>
      </c>
      <c r="M190" s="318">
        <v>390</v>
      </c>
      <c r="N190" s="317" t="s">
        <v>437</v>
      </c>
      <c r="O190" s="318">
        <v>50</v>
      </c>
      <c r="P190" s="319">
        <f t="shared" ref="P190" si="16">SUM(Q190:W190)</f>
        <v>1157775</v>
      </c>
      <c r="Q190" s="320">
        <v>0</v>
      </c>
      <c r="R190" s="319">
        <v>0</v>
      </c>
      <c r="S190" s="320">
        <v>0</v>
      </c>
      <c r="T190" s="319">
        <v>1157775</v>
      </c>
      <c r="U190" s="320">
        <v>0</v>
      </c>
      <c r="V190" s="319">
        <v>0</v>
      </c>
      <c r="W190" s="321">
        <v>0</v>
      </c>
      <c r="X190" s="196"/>
      <c r="Y190" s="196"/>
      <c r="Z190" s="233"/>
      <c r="AA190" s="234"/>
      <c r="AB190" s="235"/>
      <c r="AC190" s="235"/>
      <c r="AD190" s="236"/>
      <c r="AE190" s="235"/>
      <c r="AF190" s="237"/>
      <c r="AG190" s="238"/>
      <c r="AH190" s="239"/>
      <c r="AI190" s="240"/>
      <c r="AJ190" s="240"/>
      <c r="AK190" s="268"/>
      <c r="AL190" s="242"/>
      <c r="AM190" s="243"/>
    </row>
    <row r="191" spans="1:39" x14ac:dyDescent="0.2">
      <c r="A191" s="338"/>
      <c r="B191" s="193"/>
      <c r="C191" s="194"/>
      <c r="D191" s="339"/>
      <c r="E191" s="340"/>
      <c r="F191" s="340"/>
      <c r="G191" s="340"/>
      <c r="H191" s="339"/>
      <c r="I191" s="339"/>
      <c r="J191" s="339"/>
      <c r="K191" s="339"/>
      <c r="L191" s="339"/>
      <c r="M191" s="339"/>
      <c r="N191" s="339"/>
      <c r="O191" s="339"/>
      <c r="P191" s="341"/>
      <c r="Q191" s="341"/>
      <c r="R191" s="341"/>
      <c r="S191" s="341"/>
      <c r="T191" s="341"/>
      <c r="U191" s="341"/>
      <c r="V191" s="341"/>
      <c r="W191" s="341"/>
      <c r="X191" s="196"/>
      <c r="Y191" s="196"/>
      <c r="Z191" s="210"/>
      <c r="AA191" s="210"/>
      <c r="AB191" s="211"/>
      <c r="AC191" s="211"/>
      <c r="AD191" s="212"/>
      <c r="AE191" s="211"/>
      <c r="AF191" s="214"/>
      <c r="AG191" s="214"/>
      <c r="AH191" s="214"/>
      <c r="AI191" s="214"/>
      <c r="AJ191" s="326"/>
      <c r="AK191" s="326"/>
      <c r="AL191" s="214"/>
      <c r="AM191" s="333"/>
    </row>
    <row r="192" spans="1:39" s="224" customFormat="1" ht="18.75" thickBot="1" x14ac:dyDescent="0.25">
      <c r="A192" s="272"/>
      <c r="B192" s="193"/>
      <c r="C192" s="194"/>
      <c r="D192" s="216" t="s">
        <v>253</v>
      </c>
      <c r="E192" s="217"/>
      <c r="F192" s="217"/>
      <c r="G192" s="217"/>
      <c r="H192" s="216"/>
      <c r="I192" s="216"/>
      <c r="J192" s="216"/>
      <c r="K192" s="216"/>
      <c r="L192" s="216"/>
      <c r="M192" s="216"/>
      <c r="N192" s="216"/>
      <c r="O192" s="216"/>
      <c r="P192" s="278"/>
      <c r="Q192" s="278"/>
      <c r="R192" s="278"/>
      <c r="S192" s="278"/>
      <c r="T192" s="278"/>
      <c r="U192" s="278"/>
      <c r="V192" s="278"/>
      <c r="W192" s="278"/>
      <c r="X192" s="196"/>
      <c r="Y192" s="196"/>
      <c r="Z192" s="220"/>
      <c r="AA192" s="221"/>
      <c r="AB192" s="221"/>
      <c r="AC192" s="221"/>
      <c r="AD192" s="221"/>
      <c r="AE192" s="221"/>
      <c r="AF192" s="221"/>
      <c r="AG192" s="221"/>
      <c r="AH192" s="221"/>
      <c r="AI192" s="221"/>
      <c r="AJ192" s="221"/>
      <c r="AK192" s="222"/>
      <c r="AL192" s="223"/>
      <c r="AM192" s="223"/>
    </row>
    <row r="193" spans="1:40" ht="75" customHeight="1" thickBot="1" x14ac:dyDescent="0.25">
      <c r="A193" s="225"/>
      <c r="B193" s="373"/>
      <c r="C193" s="223"/>
      <c r="D193" s="315" t="s">
        <v>1064</v>
      </c>
      <c r="E193" s="365">
        <v>1</v>
      </c>
      <c r="F193" s="315" t="s">
        <v>1022</v>
      </c>
      <c r="G193" s="316" t="s">
        <v>1021</v>
      </c>
      <c r="H193" s="317" t="s">
        <v>531</v>
      </c>
      <c r="I193" s="318" t="s">
        <v>539</v>
      </c>
      <c r="J193" s="317" t="s">
        <v>598</v>
      </c>
      <c r="K193" s="316" t="s">
        <v>1070</v>
      </c>
      <c r="L193" s="315" t="s">
        <v>534</v>
      </c>
      <c r="M193" s="318">
        <v>920</v>
      </c>
      <c r="N193" s="317" t="s">
        <v>437</v>
      </c>
      <c r="O193" s="318">
        <v>250</v>
      </c>
      <c r="P193" s="319">
        <f>SUM(Q193:W193)</f>
        <v>2182996</v>
      </c>
      <c r="Q193" s="320">
        <v>0</v>
      </c>
      <c r="R193" s="319">
        <v>0</v>
      </c>
      <c r="S193" s="320">
        <v>0</v>
      </c>
      <c r="T193" s="319">
        <v>2182996</v>
      </c>
      <c r="U193" s="320">
        <v>0</v>
      </c>
      <c r="V193" s="319">
        <v>0</v>
      </c>
      <c r="W193" s="321">
        <v>0</v>
      </c>
      <c r="X193" s="196"/>
      <c r="Y193" s="196"/>
      <c r="Z193" s="233"/>
      <c r="AA193" s="234"/>
      <c r="AB193" s="235"/>
      <c r="AC193" s="235"/>
      <c r="AD193" s="236"/>
      <c r="AE193" s="235"/>
      <c r="AF193" s="237"/>
      <c r="AG193" s="238"/>
      <c r="AH193" s="239"/>
      <c r="AI193" s="240"/>
      <c r="AJ193" s="240"/>
      <c r="AK193" s="268"/>
      <c r="AL193" s="242"/>
      <c r="AM193" s="243"/>
    </row>
    <row r="194" spans="1:40" x14ac:dyDescent="0.2">
      <c r="A194" s="338"/>
      <c r="B194" s="193"/>
      <c r="C194" s="194"/>
      <c r="D194" s="339"/>
      <c r="E194" s="340"/>
      <c r="F194" s="340"/>
      <c r="G194" s="340"/>
      <c r="H194" s="339"/>
      <c r="I194" s="339"/>
      <c r="J194" s="339"/>
      <c r="K194" s="339"/>
      <c r="L194" s="339"/>
      <c r="M194" s="339"/>
      <c r="N194" s="339"/>
      <c r="O194" s="339"/>
      <c r="P194" s="341"/>
      <c r="Q194" s="341"/>
      <c r="R194" s="341"/>
      <c r="S194" s="341"/>
      <c r="T194" s="341"/>
      <c r="U194" s="341"/>
      <c r="V194" s="341"/>
      <c r="W194" s="341"/>
      <c r="X194" s="196"/>
      <c r="Y194" s="196"/>
      <c r="Z194" s="210"/>
      <c r="AA194" s="210"/>
      <c r="AB194" s="211"/>
      <c r="AC194" s="211"/>
      <c r="AD194" s="212"/>
      <c r="AE194" s="211"/>
      <c r="AF194" s="214"/>
      <c r="AG194" s="214"/>
      <c r="AH194" s="214"/>
      <c r="AI194" s="214"/>
      <c r="AJ194" s="326"/>
      <c r="AK194" s="326"/>
      <c r="AL194" s="214"/>
      <c r="AM194" s="333"/>
    </row>
    <row r="195" spans="1:40" s="224" customFormat="1" ht="18.75" thickBot="1" x14ac:dyDescent="0.25">
      <c r="A195" s="272"/>
      <c r="B195" s="193"/>
      <c r="C195" s="194"/>
      <c r="D195" s="216" t="s">
        <v>69</v>
      </c>
      <c r="E195" s="217"/>
      <c r="F195" s="217"/>
      <c r="G195" s="217"/>
      <c r="H195" s="216"/>
      <c r="I195" s="216"/>
      <c r="J195" s="216"/>
      <c r="K195" s="216"/>
      <c r="L195" s="216"/>
      <c r="M195" s="216"/>
      <c r="N195" s="216"/>
      <c r="O195" s="216"/>
      <c r="P195" s="278"/>
      <c r="Q195" s="278"/>
      <c r="R195" s="278"/>
      <c r="S195" s="278"/>
      <c r="T195" s="278"/>
      <c r="U195" s="278"/>
      <c r="V195" s="278"/>
      <c r="W195" s="278"/>
      <c r="X195" s="196"/>
      <c r="Y195" s="196"/>
      <c r="Z195" s="220"/>
      <c r="AA195" s="221"/>
      <c r="AB195" s="221"/>
      <c r="AC195" s="221"/>
      <c r="AD195" s="221"/>
      <c r="AE195" s="221"/>
      <c r="AF195" s="221"/>
      <c r="AG195" s="221"/>
      <c r="AH195" s="221"/>
      <c r="AI195" s="221"/>
      <c r="AJ195" s="221"/>
      <c r="AK195" s="222"/>
      <c r="AL195" s="223"/>
      <c r="AM195" s="223"/>
    </row>
    <row r="196" spans="1:40" ht="75" customHeight="1" x14ac:dyDescent="0.2">
      <c r="A196" s="225"/>
      <c r="B196" s="373"/>
      <c r="C196" s="223"/>
      <c r="D196" s="226" t="s">
        <v>1065</v>
      </c>
      <c r="E196" s="227">
        <v>1</v>
      </c>
      <c r="F196" s="226" t="s">
        <v>1025</v>
      </c>
      <c r="G196" s="283" t="s">
        <v>1024</v>
      </c>
      <c r="H196" s="230" t="s">
        <v>531</v>
      </c>
      <c r="I196" s="229" t="s">
        <v>539</v>
      </c>
      <c r="J196" s="230" t="s">
        <v>598</v>
      </c>
      <c r="K196" s="283" t="s">
        <v>1019</v>
      </c>
      <c r="L196" s="226" t="s">
        <v>534</v>
      </c>
      <c r="M196" s="229">
        <v>520</v>
      </c>
      <c r="N196" s="230" t="s">
        <v>437</v>
      </c>
      <c r="O196" s="229">
        <v>85</v>
      </c>
      <c r="P196" s="232">
        <f>SUM(Q196:W196)</f>
        <v>1170008</v>
      </c>
      <c r="Q196" s="231">
        <v>0</v>
      </c>
      <c r="R196" s="232">
        <v>0</v>
      </c>
      <c r="S196" s="231">
        <v>0</v>
      </c>
      <c r="T196" s="232">
        <v>1170008</v>
      </c>
      <c r="U196" s="231">
        <v>0</v>
      </c>
      <c r="V196" s="232">
        <v>0</v>
      </c>
      <c r="W196" s="279">
        <v>0</v>
      </c>
      <c r="X196" s="196"/>
      <c r="Y196" s="196"/>
      <c r="Z196" s="233" t="s">
        <v>1467</v>
      </c>
      <c r="AA196" s="234" t="s">
        <v>1468</v>
      </c>
      <c r="AB196" s="235"/>
      <c r="AC196" s="235"/>
      <c r="AD196" s="236"/>
      <c r="AE196" s="235"/>
      <c r="AF196" s="237"/>
      <c r="AG196" s="385" t="s">
        <v>1469</v>
      </c>
      <c r="AH196" s="239"/>
      <c r="AI196" s="240"/>
      <c r="AJ196" s="240"/>
      <c r="AK196" s="268"/>
      <c r="AL196" s="242"/>
      <c r="AM196" s="243"/>
    </row>
    <row r="197" spans="1:40" ht="75" customHeight="1" thickBot="1" x14ac:dyDescent="0.25">
      <c r="A197" s="225"/>
      <c r="B197" s="373"/>
      <c r="C197" s="223"/>
      <c r="D197" s="256" t="s">
        <v>1085</v>
      </c>
      <c r="E197" s="257">
        <v>1</v>
      </c>
      <c r="F197" s="256" t="s">
        <v>1025</v>
      </c>
      <c r="G197" s="349" t="s">
        <v>1071</v>
      </c>
      <c r="H197" s="264" t="s">
        <v>531</v>
      </c>
      <c r="I197" s="259" t="s">
        <v>539</v>
      </c>
      <c r="J197" s="264" t="s">
        <v>598</v>
      </c>
      <c r="K197" s="349" t="s">
        <v>1072</v>
      </c>
      <c r="L197" s="256" t="s">
        <v>534</v>
      </c>
      <c r="M197" s="259">
        <v>200</v>
      </c>
      <c r="N197" s="264" t="s">
        <v>437</v>
      </c>
      <c r="O197" s="259">
        <v>30</v>
      </c>
      <c r="P197" s="266">
        <f>SUM(Q197:W197)</f>
        <v>260127</v>
      </c>
      <c r="Q197" s="267">
        <v>0</v>
      </c>
      <c r="R197" s="266">
        <v>0</v>
      </c>
      <c r="S197" s="267">
        <v>0</v>
      </c>
      <c r="T197" s="266">
        <v>260127</v>
      </c>
      <c r="U197" s="267">
        <v>0</v>
      </c>
      <c r="V197" s="266">
        <v>0</v>
      </c>
      <c r="W197" s="350">
        <v>0</v>
      </c>
      <c r="X197" s="196"/>
      <c r="Y197" s="196"/>
      <c r="Z197" s="233"/>
      <c r="AA197" s="234"/>
      <c r="AB197" s="235"/>
      <c r="AC197" s="235"/>
      <c r="AD197" s="236"/>
      <c r="AE197" s="235"/>
      <c r="AF197" s="237"/>
      <c r="AG197" s="238"/>
      <c r="AH197" s="239"/>
      <c r="AI197" s="240"/>
      <c r="AJ197" s="240"/>
      <c r="AK197" s="268"/>
      <c r="AL197" s="242"/>
      <c r="AM197" s="243"/>
    </row>
    <row r="198" spans="1:40" x14ac:dyDescent="0.2">
      <c r="A198" s="338"/>
      <c r="B198" s="193"/>
      <c r="C198" s="194"/>
      <c r="D198" s="339"/>
      <c r="E198" s="340"/>
      <c r="F198" s="340"/>
      <c r="G198" s="340"/>
      <c r="H198" s="339"/>
      <c r="I198" s="339"/>
      <c r="J198" s="339"/>
      <c r="K198" s="339"/>
      <c r="L198" s="339"/>
      <c r="M198" s="339"/>
      <c r="N198" s="339"/>
      <c r="O198" s="339"/>
      <c r="P198" s="341"/>
      <c r="Q198" s="341"/>
      <c r="R198" s="341"/>
      <c r="S198" s="341"/>
      <c r="T198" s="341"/>
      <c r="U198" s="341"/>
      <c r="V198" s="341"/>
      <c r="W198" s="341"/>
      <c r="X198" s="196"/>
      <c r="Y198" s="196"/>
      <c r="Z198" s="210"/>
      <c r="AA198" s="210"/>
      <c r="AB198" s="211"/>
      <c r="AC198" s="211"/>
      <c r="AD198" s="212"/>
      <c r="AE198" s="211"/>
      <c r="AF198" s="214"/>
      <c r="AG198" s="214"/>
      <c r="AH198" s="214"/>
      <c r="AI198" s="214"/>
      <c r="AJ198" s="326"/>
      <c r="AK198" s="326"/>
      <c r="AL198" s="214"/>
      <c r="AM198" s="333"/>
    </row>
    <row r="199" spans="1:40" s="224" customFormat="1" ht="18.75" thickBot="1" x14ac:dyDescent="0.25">
      <c r="A199" s="272"/>
      <c r="B199" s="193"/>
      <c r="C199" s="194"/>
      <c r="D199" s="216" t="s">
        <v>312</v>
      </c>
      <c r="E199" s="217"/>
      <c r="F199" s="217"/>
      <c r="G199" s="217"/>
      <c r="H199" s="216"/>
      <c r="I199" s="216"/>
      <c r="J199" s="216"/>
      <c r="K199" s="216"/>
      <c r="L199" s="216"/>
      <c r="M199" s="216"/>
      <c r="N199" s="216"/>
      <c r="O199" s="216"/>
      <c r="P199" s="278"/>
      <c r="Q199" s="278"/>
      <c r="R199" s="278"/>
      <c r="S199" s="278"/>
      <c r="T199" s="278"/>
      <c r="U199" s="278"/>
      <c r="V199" s="278"/>
      <c r="W199" s="278"/>
      <c r="X199" s="196"/>
      <c r="Y199" s="196"/>
      <c r="Z199" s="220"/>
      <c r="AA199" s="221"/>
      <c r="AB199" s="221"/>
      <c r="AC199" s="221"/>
      <c r="AD199" s="221"/>
      <c r="AE199" s="221"/>
      <c r="AF199" s="221"/>
      <c r="AG199" s="221"/>
      <c r="AH199" s="221"/>
      <c r="AI199" s="221"/>
      <c r="AJ199" s="221"/>
      <c r="AK199" s="222"/>
      <c r="AL199" s="223"/>
      <c r="AM199" s="223"/>
    </row>
    <row r="200" spans="1:40" ht="75" customHeight="1" thickBot="1" x14ac:dyDescent="0.25">
      <c r="A200" s="225" t="s">
        <v>306</v>
      </c>
      <c r="B200" s="373"/>
      <c r="C200" s="223"/>
      <c r="D200" s="315" t="s">
        <v>1066</v>
      </c>
      <c r="E200" s="365">
        <v>1</v>
      </c>
      <c r="F200" s="315" t="s">
        <v>742</v>
      </c>
      <c r="G200" s="316" t="s">
        <v>583</v>
      </c>
      <c r="H200" s="317" t="s">
        <v>531</v>
      </c>
      <c r="I200" s="318" t="s">
        <v>539</v>
      </c>
      <c r="J200" s="317" t="s">
        <v>598</v>
      </c>
      <c r="K200" s="316" t="s">
        <v>984</v>
      </c>
      <c r="L200" s="315" t="s">
        <v>534</v>
      </c>
      <c r="M200" s="318">
        <v>550</v>
      </c>
      <c r="N200" s="317" t="s">
        <v>437</v>
      </c>
      <c r="O200" s="318">
        <v>30</v>
      </c>
      <c r="P200" s="319">
        <f>SUM(Q200:W200)</f>
        <v>430000</v>
      </c>
      <c r="Q200" s="320">
        <v>0</v>
      </c>
      <c r="R200" s="319">
        <v>0</v>
      </c>
      <c r="S200" s="320">
        <v>0</v>
      </c>
      <c r="T200" s="319">
        <v>430000</v>
      </c>
      <c r="U200" s="320">
        <v>0</v>
      </c>
      <c r="V200" s="319">
        <v>0</v>
      </c>
      <c r="W200" s="321">
        <v>0</v>
      </c>
      <c r="X200" s="196"/>
      <c r="Y200" s="196"/>
      <c r="Z200" s="233"/>
      <c r="AA200" s="234"/>
      <c r="AB200" s="235"/>
      <c r="AC200" s="235"/>
      <c r="AD200" s="236"/>
      <c r="AE200" s="235"/>
      <c r="AF200" s="237"/>
      <c r="AG200" s="238"/>
      <c r="AH200" s="239"/>
      <c r="AI200" s="240"/>
      <c r="AJ200" s="240"/>
      <c r="AK200" s="268"/>
      <c r="AL200" s="242"/>
      <c r="AM200" s="243"/>
    </row>
    <row r="201" spans="1:40" x14ac:dyDescent="0.2">
      <c r="A201" s="338"/>
      <c r="B201" s="193"/>
      <c r="C201" s="194"/>
      <c r="D201" s="339"/>
      <c r="E201" s="340"/>
      <c r="F201" s="340"/>
      <c r="G201" s="340"/>
      <c r="H201" s="339"/>
      <c r="I201" s="339"/>
      <c r="J201" s="339"/>
      <c r="K201" s="339"/>
      <c r="L201" s="339"/>
      <c r="M201" s="339"/>
      <c r="N201" s="339"/>
      <c r="O201" s="339"/>
      <c r="P201" s="341"/>
      <c r="Q201" s="341"/>
      <c r="R201" s="341"/>
      <c r="S201" s="341"/>
      <c r="T201" s="341"/>
      <c r="U201" s="341"/>
      <c r="V201" s="341"/>
      <c r="W201" s="341"/>
      <c r="X201" s="196"/>
      <c r="Y201" s="196"/>
      <c r="Z201" s="210"/>
      <c r="AA201" s="210"/>
      <c r="AB201" s="211"/>
      <c r="AC201" s="211"/>
      <c r="AD201" s="212"/>
      <c r="AE201" s="211"/>
      <c r="AF201" s="214"/>
      <c r="AG201" s="214"/>
      <c r="AH201" s="214"/>
      <c r="AI201" s="214"/>
      <c r="AJ201" s="326"/>
      <c r="AK201" s="326"/>
      <c r="AL201" s="214"/>
      <c r="AM201" s="333"/>
    </row>
    <row r="202" spans="1:40" s="224" customFormat="1" ht="18.75" thickBot="1" x14ac:dyDescent="0.25">
      <c r="A202" s="272"/>
      <c r="B202" s="193"/>
      <c r="C202" s="194"/>
      <c r="D202" s="216" t="s">
        <v>346</v>
      </c>
      <c r="E202" s="217"/>
      <c r="F202" s="217"/>
      <c r="G202" s="217"/>
      <c r="H202" s="216"/>
      <c r="I202" s="216"/>
      <c r="J202" s="216"/>
      <c r="K202" s="216"/>
      <c r="L202" s="216"/>
      <c r="M202" s="216"/>
      <c r="N202" s="216"/>
      <c r="O202" s="216"/>
      <c r="P202" s="278"/>
      <c r="Q202" s="278"/>
      <c r="R202" s="278"/>
      <c r="S202" s="278"/>
      <c r="T202" s="278"/>
      <c r="U202" s="278"/>
      <c r="V202" s="278"/>
      <c r="W202" s="278"/>
      <c r="X202" s="196"/>
      <c r="Y202" s="196"/>
      <c r="Z202" s="220"/>
      <c r="AA202" s="221"/>
      <c r="AB202" s="221"/>
      <c r="AC202" s="221"/>
      <c r="AD202" s="221"/>
      <c r="AE202" s="221"/>
      <c r="AF202" s="221"/>
      <c r="AG202" s="221"/>
      <c r="AH202" s="221"/>
      <c r="AI202" s="221"/>
      <c r="AJ202" s="221"/>
      <c r="AK202" s="222"/>
      <c r="AL202" s="223"/>
      <c r="AM202" s="223"/>
    </row>
    <row r="203" spans="1:40" ht="75" customHeight="1" thickBot="1" x14ac:dyDescent="0.25">
      <c r="A203" s="225"/>
      <c r="B203" s="373"/>
      <c r="C203" s="223"/>
      <c r="D203" s="315" t="s">
        <v>1086</v>
      </c>
      <c r="E203" s="365">
        <v>1</v>
      </c>
      <c r="F203" s="315" t="s">
        <v>723</v>
      </c>
      <c r="G203" s="316" t="s">
        <v>1073</v>
      </c>
      <c r="H203" s="317" t="s">
        <v>531</v>
      </c>
      <c r="I203" s="318" t="s">
        <v>539</v>
      </c>
      <c r="J203" s="317" t="s">
        <v>598</v>
      </c>
      <c r="K203" s="316" t="s">
        <v>1070</v>
      </c>
      <c r="L203" s="315" t="s">
        <v>534</v>
      </c>
      <c r="M203" s="318">
        <v>620</v>
      </c>
      <c r="N203" s="317" t="s">
        <v>437</v>
      </c>
      <c r="O203" s="318">
        <v>250</v>
      </c>
      <c r="P203" s="319">
        <f>SUM(Q203:W203)</f>
        <v>1091675</v>
      </c>
      <c r="Q203" s="320">
        <v>0</v>
      </c>
      <c r="R203" s="319">
        <v>0</v>
      </c>
      <c r="S203" s="320">
        <v>0</v>
      </c>
      <c r="T203" s="319">
        <v>1091675</v>
      </c>
      <c r="U203" s="320">
        <v>0</v>
      </c>
      <c r="V203" s="319">
        <v>0</v>
      </c>
      <c r="W203" s="319">
        <v>0</v>
      </c>
      <c r="X203" s="196"/>
      <c r="Y203" s="196"/>
      <c r="Z203" s="233"/>
      <c r="AA203" s="234"/>
      <c r="AB203" s="235"/>
      <c r="AC203" s="235"/>
      <c r="AD203" s="236"/>
      <c r="AE203" s="235"/>
      <c r="AF203" s="237"/>
      <c r="AG203" s="238"/>
      <c r="AH203" s="239"/>
      <c r="AI203" s="240"/>
      <c r="AJ203" s="240"/>
      <c r="AK203" s="268"/>
      <c r="AL203" s="242"/>
      <c r="AM203" s="243"/>
    </row>
    <row r="204" spans="1:40" ht="45" customHeight="1" thickBot="1" x14ac:dyDescent="0.25">
      <c r="A204" s="210"/>
      <c r="B204" s="193"/>
      <c r="C204" s="194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3" t="s">
        <v>1622</v>
      </c>
      <c r="P204" s="383">
        <f>SUM(P178:P203)</f>
        <v>10858879</v>
      </c>
      <c r="Q204" s="383">
        <f t="shared" ref="Q204:W204" si="17">SUM(Q178:Q203)</f>
        <v>0</v>
      </c>
      <c r="R204" s="383">
        <f t="shared" si="17"/>
        <v>0</v>
      </c>
      <c r="S204" s="383">
        <f t="shared" si="17"/>
        <v>0</v>
      </c>
      <c r="T204" s="383">
        <f>SUM(T178:T203)</f>
        <v>10858879</v>
      </c>
      <c r="U204" s="383">
        <f t="shared" si="17"/>
        <v>0</v>
      </c>
      <c r="V204" s="383">
        <f t="shared" si="17"/>
        <v>0</v>
      </c>
      <c r="W204" s="383">
        <f t="shared" si="17"/>
        <v>0</v>
      </c>
      <c r="X204" s="196"/>
      <c r="Y204" s="196"/>
      <c r="Z204" s="210"/>
      <c r="AA204" s="210"/>
      <c r="AB204" s="211"/>
      <c r="AC204" s="211"/>
      <c r="AD204" s="212"/>
      <c r="AE204" s="211"/>
      <c r="AF204" s="214"/>
      <c r="AG204" s="214"/>
      <c r="AH204" s="214"/>
      <c r="AI204" s="214"/>
      <c r="AJ204" s="326"/>
      <c r="AK204" s="327"/>
      <c r="AL204" s="214"/>
      <c r="AM204" s="214"/>
    </row>
    <row r="205" spans="1:40" ht="45" customHeight="1" thickBot="1" x14ac:dyDescent="0.25">
      <c r="A205" s="210"/>
      <c r="B205" s="193"/>
      <c r="C205" s="194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3" t="s">
        <v>600</v>
      </c>
      <c r="P205" s="386">
        <f>P204+P173</f>
        <v>21187341.43</v>
      </c>
      <c r="Q205" s="386">
        <f t="shared" ref="Q205:W205" si="18">Q204+Q173</f>
        <v>0</v>
      </c>
      <c r="R205" s="386">
        <f t="shared" si="18"/>
        <v>812000</v>
      </c>
      <c r="S205" s="386">
        <f t="shared" si="18"/>
        <v>1844000</v>
      </c>
      <c r="T205" s="386">
        <f>T204+T173</f>
        <v>18531341.43</v>
      </c>
      <c r="U205" s="386">
        <f t="shared" si="18"/>
        <v>0</v>
      </c>
      <c r="V205" s="386">
        <f t="shared" si="18"/>
        <v>0</v>
      </c>
      <c r="W205" s="387">
        <f t="shared" si="18"/>
        <v>0</v>
      </c>
      <c r="X205" s="196"/>
      <c r="Y205" s="196"/>
      <c r="Z205" s="210"/>
      <c r="AA205" s="210"/>
      <c r="AB205" s="211"/>
      <c r="AC205" s="211"/>
      <c r="AD205" s="212"/>
      <c r="AE205" s="211"/>
      <c r="AF205" s="214"/>
      <c r="AG205" s="214"/>
      <c r="AH205" s="214"/>
      <c r="AI205" s="214"/>
      <c r="AJ205" s="326"/>
      <c r="AK205" s="388"/>
      <c r="AL205" s="214"/>
      <c r="AM205" s="214"/>
    </row>
    <row r="206" spans="1:40" ht="47.25" customHeight="1" thickBot="1" x14ac:dyDescent="0.25">
      <c r="A206" s="328"/>
      <c r="B206" s="193"/>
      <c r="C206" s="194"/>
      <c r="D206" s="329"/>
      <c r="E206" s="330"/>
      <c r="F206" s="330"/>
      <c r="G206" s="330"/>
      <c r="H206" s="329"/>
      <c r="I206" s="329"/>
      <c r="J206" s="329"/>
      <c r="K206" s="329"/>
      <c r="L206" s="329"/>
      <c r="M206" s="329"/>
      <c r="N206" s="329"/>
      <c r="O206" s="323" t="s">
        <v>1252</v>
      </c>
      <c r="P206" s="389">
        <f>P167+P205+P158+P152+P78</f>
        <v>70456093.409999996</v>
      </c>
      <c r="Q206" s="389">
        <f t="shared" ref="Q206:W206" si="19">Q167+Q205+Q158+Q152+Q78</f>
        <v>0</v>
      </c>
      <c r="R206" s="389">
        <f t="shared" si="19"/>
        <v>812000</v>
      </c>
      <c r="S206" s="389">
        <f t="shared" si="19"/>
        <v>1844000</v>
      </c>
      <c r="T206" s="389">
        <f t="shared" si="19"/>
        <v>67800093.409999996</v>
      </c>
      <c r="U206" s="389">
        <f t="shared" si="19"/>
        <v>0</v>
      </c>
      <c r="V206" s="389">
        <f t="shared" si="19"/>
        <v>0</v>
      </c>
      <c r="W206" s="390">
        <f t="shared" si="19"/>
        <v>0</v>
      </c>
      <c r="X206" s="196"/>
      <c r="Y206" s="196"/>
      <c r="Z206" s="210"/>
      <c r="AA206" s="210"/>
      <c r="AB206" s="211"/>
      <c r="AC206" s="211"/>
      <c r="AD206" s="212"/>
      <c r="AE206" s="211"/>
      <c r="AF206" s="214"/>
      <c r="AG206" s="214"/>
      <c r="AH206" s="214"/>
      <c r="AI206" s="214"/>
      <c r="AJ206" s="326" t="s">
        <v>441</v>
      </c>
      <c r="AK206" s="391"/>
      <c r="AL206" s="214"/>
      <c r="AM206" s="392"/>
      <c r="AN206" s="214"/>
    </row>
    <row r="207" spans="1:40" ht="18.75" thickBot="1" x14ac:dyDescent="0.25">
      <c r="A207" s="338"/>
      <c r="B207" s="193"/>
      <c r="C207" s="194"/>
      <c r="D207" s="339"/>
      <c r="E207" s="340"/>
      <c r="F207" s="340"/>
      <c r="G207" s="340"/>
      <c r="H207" s="339"/>
      <c r="I207" s="339"/>
      <c r="J207" s="339"/>
      <c r="K207" s="339"/>
      <c r="L207" s="339"/>
      <c r="M207" s="339"/>
      <c r="N207" s="339"/>
      <c r="O207" s="339"/>
      <c r="P207" s="341"/>
      <c r="Q207" s="341"/>
      <c r="R207" s="341"/>
      <c r="S207" s="341"/>
      <c r="T207" s="341"/>
      <c r="U207" s="341"/>
      <c r="V207" s="341"/>
      <c r="W207" s="341"/>
      <c r="X207" s="196"/>
      <c r="Y207" s="196"/>
      <c r="Z207" s="210"/>
      <c r="AA207" s="210"/>
      <c r="AB207" s="211"/>
      <c r="AC207" s="211"/>
      <c r="AD207" s="212"/>
      <c r="AE207" s="211"/>
      <c r="AF207" s="214"/>
      <c r="AG207" s="214"/>
      <c r="AH207" s="214"/>
      <c r="AI207" s="214"/>
      <c r="AJ207" s="326"/>
      <c r="AK207" s="326"/>
      <c r="AL207" s="214"/>
      <c r="AM207" s="333"/>
    </row>
    <row r="208" spans="1:40" ht="21" thickBot="1" x14ac:dyDescent="0.25">
      <c r="A208" s="103"/>
      <c r="B208" s="193"/>
      <c r="C208" s="194"/>
      <c r="D208" s="62" t="s">
        <v>185</v>
      </c>
      <c r="E208" s="63"/>
      <c r="F208" s="63"/>
      <c r="G208" s="63"/>
      <c r="H208" s="64"/>
      <c r="I208" s="64"/>
      <c r="J208" s="64"/>
      <c r="K208" s="64"/>
      <c r="L208" s="64"/>
      <c r="M208" s="64"/>
      <c r="N208" s="64"/>
      <c r="O208" s="64"/>
      <c r="P208" s="65"/>
      <c r="Q208" s="65"/>
      <c r="R208" s="65"/>
      <c r="S208" s="65"/>
      <c r="T208" s="65"/>
      <c r="U208" s="65"/>
      <c r="V208" s="65"/>
      <c r="W208" s="66"/>
      <c r="X208" s="196"/>
      <c r="Y208" s="196"/>
      <c r="Z208" s="5"/>
      <c r="AA208" s="100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101"/>
      <c r="AM208" s="99"/>
    </row>
    <row r="209" spans="1:39" s="205" customFormat="1" ht="24" thickBot="1" x14ac:dyDescent="0.4">
      <c r="A209" s="198"/>
      <c r="B209" s="193"/>
      <c r="C209" s="194"/>
      <c r="D209" s="367" t="s">
        <v>775</v>
      </c>
      <c r="E209" s="334"/>
      <c r="F209" s="334"/>
      <c r="G209" s="334"/>
      <c r="H209" s="335"/>
      <c r="I209" s="335"/>
      <c r="J209" s="335"/>
      <c r="K209" s="335"/>
      <c r="L209" s="335"/>
      <c r="M209" s="335"/>
      <c r="N209" s="335"/>
      <c r="O209" s="335"/>
      <c r="P209" s="336"/>
      <c r="Q209" s="336"/>
      <c r="R209" s="336"/>
      <c r="S209" s="336"/>
      <c r="T209" s="336"/>
      <c r="U209" s="336"/>
      <c r="V209" s="336"/>
      <c r="W209" s="337"/>
      <c r="X209" s="196"/>
      <c r="Y209" s="196"/>
      <c r="Z209" s="200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4"/>
      <c r="AL209" s="203"/>
      <c r="AM209" s="204"/>
    </row>
    <row r="210" spans="1:39" x14ac:dyDescent="0.2">
      <c r="A210" s="328"/>
      <c r="B210" s="193"/>
      <c r="C210" s="194"/>
      <c r="D210" s="329"/>
      <c r="E210" s="330"/>
      <c r="F210" s="330"/>
      <c r="G210" s="330"/>
      <c r="H210" s="329"/>
      <c r="I210" s="329"/>
      <c r="J210" s="329"/>
      <c r="K210" s="329"/>
      <c r="L210" s="329"/>
      <c r="M210" s="329"/>
      <c r="N210" s="329"/>
      <c r="O210" s="329"/>
      <c r="P210" s="331"/>
      <c r="Q210" s="331"/>
      <c r="R210" s="331"/>
      <c r="S210" s="331"/>
      <c r="T210" s="331"/>
      <c r="U210" s="331"/>
      <c r="V210" s="331"/>
      <c r="W210" s="331"/>
      <c r="X210" s="196"/>
      <c r="Y210" s="196"/>
      <c r="Z210" s="210"/>
      <c r="AA210" s="210"/>
      <c r="AB210" s="211"/>
      <c r="AC210" s="211"/>
      <c r="AD210" s="212"/>
      <c r="AE210" s="211"/>
      <c r="AF210" s="214"/>
      <c r="AG210" s="214"/>
      <c r="AH210" s="214"/>
      <c r="AI210" s="214"/>
      <c r="AJ210" s="326"/>
      <c r="AK210" s="326"/>
      <c r="AL210" s="214"/>
      <c r="AM210" s="333"/>
    </row>
    <row r="211" spans="1:39" s="224" customFormat="1" ht="18.75" thickBot="1" x14ac:dyDescent="0.25">
      <c r="A211" s="215"/>
      <c r="B211" s="193"/>
      <c r="C211" s="194"/>
      <c r="D211" s="219" t="s">
        <v>428</v>
      </c>
      <c r="E211" s="218"/>
      <c r="F211" s="218"/>
      <c r="G211" s="218"/>
      <c r="H211" s="219"/>
      <c r="I211" s="219"/>
      <c r="J211" s="219"/>
      <c r="K211" s="219"/>
      <c r="L211" s="219"/>
      <c r="M211" s="219"/>
      <c r="N211" s="219"/>
      <c r="O211" s="219"/>
      <c r="P211" s="196"/>
      <c r="Q211" s="196"/>
      <c r="R211" s="196"/>
      <c r="S211" s="196"/>
      <c r="T211" s="196"/>
      <c r="U211" s="196"/>
      <c r="V211" s="196"/>
      <c r="W211" s="196"/>
      <c r="X211" s="196"/>
      <c r="Y211" s="196"/>
      <c r="Z211" s="220"/>
      <c r="AA211" s="221"/>
      <c r="AB211" s="221"/>
      <c r="AC211" s="221"/>
      <c r="AD211" s="221"/>
      <c r="AE211" s="221"/>
      <c r="AF211" s="221"/>
      <c r="AG211" s="221"/>
      <c r="AH211" s="221"/>
      <c r="AI211" s="221"/>
      <c r="AJ211" s="221"/>
      <c r="AK211" s="222"/>
      <c r="AL211" s="223"/>
      <c r="AM211" s="223"/>
    </row>
    <row r="212" spans="1:39" ht="75" customHeight="1" x14ac:dyDescent="0.2">
      <c r="A212" s="225" t="s">
        <v>202</v>
      </c>
      <c r="B212" s="193"/>
      <c r="C212" s="194"/>
      <c r="D212" s="226" t="s">
        <v>866</v>
      </c>
      <c r="E212" s="227">
        <v>2</v>
      </c>
      <c r="F212" s="226" t="s">
        <v>748</v>
      </c>
      <c r="G212" s="283" t="s">
        <v>606</v>
      </c>
      <c r="H212" s="230" t="s">
        <v>706</v>
      </c>
      <c r="I212" s="229" t="s">
        <v>532</v>
      </c>
      <c r="J212" s="230" t="s">
        <v>593</v>
      </c>
      <c r="K212" s="283" t="s">
        <v>945</v>
      </c>
      <c r="L212" s="226" t="s">
        <v>560</v>
      </c>
      <c r="M212" s="229">
        <v>1</v>
      </c>
      <c r="N212" s="230" t="s">
        <v>604</v>
      </c>
      <c r="O212" s="229">
        <v>150</v>
      </c>
      <c r="P212" s="232">
        <f>SUM(Q212:W212)</f>
        <v>200000</v>
      </c>
      <c r="Q212" s="231">
        <v>0</v>
      </c>
      <c r="R212" s="232">
        <v>0</v>
      </c>
      <c r="S212" s="231">
        <v>0</v>
      </c>
      <c r="T212" s="232">
        <v>200000</v>
      </c>
      <c r="U212" s="231">
        <v>0</v>
      </c>
      <c r="V212" s="232">
        <v>0</v>
      </c>
      <c r="W212" s="279">
        <v>0</v>
      </c>
      <c r="X212" s="196"/>
      <c r="Y212" s="196"/>
      <c r="Z212" s="233" t="s">
        <v>336</v>
      </c>
      <c r="AA212" s="234" t="s">
        <v>183</v>
      </c>
      <c r="AB212" s="235" t="s">
        <v>203</v>
      </c>
      <c r="AC212" s="235" t="s">
        <v>1598</v>
      </c>
      <c r="AD212" s="236" t="s">
        <v>167</v>
      </c>
      <c r="AE212" s="235" t="s">
        <v>204</v>
      </c>
      <c r="AF212" s="237" t="s">
        <v>164</v>
      </c>
      <c r="AG212" s="238" t="s">
        <v>302</v>
      </c>
      <c r="AH212" s="239"/>
      <c r="AI212" s="240"/>
      <c r="AJ212" s="240"/>
      <c r="AK212" s="268">
        <v>200000</v>
      </c>
      <c r="AL212" s="242"/>
      <c r="AM212" s="243"/>
    </row>
    <row r="213" spans="1:39" ht="75" customHeight="1" thickBot="1" x14ac:dyDescent="0.25">
      <c r="A213" s="225" t="s">
        <v>205</v>
      </c>
      <c r="B213" s="255">
        <v>75007</v>
      </c>
      <c r="C213" s="194"/>
      <c r="D213" s="280" t="s">
        <v>867</v>
      </c>
      <c r="E213" s="263">
        <v>2</v>
      </c>
      <c r="F213" s="280" t="s">
        <v>1159</v>
      </c>
      <c r="G213" s="288" t="s">
        <v>1158</v>
      </c>
      <c r="H213" s="260" t="s">
        <v>706</v>
      </c>
      <c r="I213" s="261" t="s">
        <v>532</v>
      </c>
      <c r="J213" s="260" t="s">
        <v>593</v>
      </c>
      <c r="K213" s="288" t="s">
        <v>607</v>
      </c>
      <c r="L213" s="280" t="s">
        <v>560</v>
      </c>
      <c r="M213" s="261">
        <v>130</v>
      </c>
      <c r="N213" s="260" t="s">
        <v>232</v>
      </c>
      <c r="O213" s="261">
        <v>200</v>
      </c>
      <c r="P213" s="281">
        <f>SUM(Q213:W213)</f>
        <v>300000</v>
      </c>
      <c r="Q213" s="265">
        <v>0</v>
      </c>
      <c r="R213" s="281">
        <v>0</v>
      </c>
      <c r="S213" s="265">
        <v>0</v>
      </c>
      <c r="T213" s="281">
        <v>300000</v>
      </c>
      <c r="U213" s="265">
        <v>0</v>
      </c>
      <c r="V213" s="281">
        <v>0</v>
      </c>
      <c r="W213" s="282">
        <v>0</v>
      </c>
      <c r="X213" s="196"/>
      <c r="Y213" s="196"/>
      <c r="Z213" s="233" t="s">
        <v>337</v>
      </c>
      <c r="AA213" s="234" t="s">
        <v>206</v>
      </c>
      <c r="AB213" s="235" t="s">
        <v>88</v>
      </c>
      <c r="AC213" s="235" t="s">
        <v>338</v>
      </c>
      <c r="AD213" s="236" t="s">
        <v>88</v>
      </c>
      <c r="AE213" s="235" t="s">
        <v>207</v>
      </c>
      <c r="AF213" s="237" t="s">
        <v>164</v>
      </c>
      <c r="AG213" s="238" t="s">
        <v>302</v>
      </c>
      <c r="AH213" s="239"/>
      <c r="AI213" s="240">
        <v>50</v>
      </c>
      <c r="AJ213" s="240" t="s">
        <v>186</v>
      </c>
      <c r="AK213" s="268">
        <v>300000</v>
      </c>
      <c r="AL213" s="242"/>
      <c r="AM213" s="243"/>
    </row>
    <row r="214" spans="1:39" x14ac:dyDescent="0.2">
      <c r="A214" s="328"/>
      <c r="B214" s="193"/>
      <c r="C214" s="194"/>
      <c r="D214" s="339"/>
      <c r="E214" s="340"/>
      <c r="F214" s="340"/>
      <c r="G214" s="340"/>
      <c r="H214" s="339"/>
      <c r="I214" s="339"/>
      <c r="J214" s="339"/>
      <c r="K214" s="339"/>
      <c r="L214" s="329"/>
      <c r="M214" s="329"/>
      <c r="N214" s="329"/>
      <c r="O214" s="329"/>
      <c r="P214" s="331"/>
      <c r="Q214" s="331"/>
      <c r="R214" s="331"/>
      <c r="S214" s="341"/>
      <c r="T214" s="341"/>
      <c r="U214" s="331"/>
      <c r="V214" s="331"/>
      <c r="W214" s="331"/>
      <c r="X214" s="196"/>
      <c r="Y214" s="196"/>
      <c r="Z214" s="210"/>
      <c r="AA214" s="210"/>
      <c r="AB214" s="211"/>
      <c r="AC214" s="211"/>
      <c r="AD214" s="212"/>
      <c r="AE214" s="211"/>
      <c r="AF214" s="214"/>
      <c r="AG214" s="214"/>
      <c r="AH214" s="214"/>
      <c r="AI214" s="214"/>
      <c r="AJ214" s="326"/>
      <c r="AK214" s="326"/>
      <c r="AL214" s="214"/>
      <c r="AM214" s="333"/>
    </row>
    <row r="215" spans="1:39" s="224" customFormat="1" ht="18.75" thickBot="1" x14ac:dyDescent="0.25">
      <c r="A215" s="215"/>
      <c r="B215" s="193"/>
      <c r="C215" s="194"/>
      <c r="D215" s="216" t="s">
        <v>51</v>
      </c>
      <c r="E215" s="217"/>
      <c r="F215" s="217"/>
      <c r="G215" s="217"/>
      <c r="H215" s="216"/>
      <c r="I215" s="216"/>
      <c r="J215" s="216"/>
      <c r="K215" s="216"/>
      <c r="L215" s="219"/>
      <c r="M215" s="219"/>
      <c r="N215" s="219"/>
      <c r="O215" s="219"/>
      <c r="P215" s="196"/>
      <c r="Q215" s="196"/>
      <c r="R215" s="196"/>
      <c r="S215" s="278"/>
      <c r="T215" s="278"/>
      <c r="U215" s="196"/>
      <c r="V215" s="196"/>
      <c r="W215" s="196"/>
      <c r="X215" s="196"/>
      <c r="Y215" s="196"/>
      <c r="Z215" s="220"/>
      <c r="AA215" s="221"/>
      <c r="AB215" s="221"/>
      <c r="AC215" s="221"/>
      <c r="AD215" s="221"/>
      <c r="AE215" s="221"/>
      <c r="AF215" s="221"/>
      <c r="AG215" s="221"/>
      <c r="AH215" s="221"/>
      <c r="AI215" s="221"/>
      <c r="AJ215" s="221"/>
      <c r="AK215" s="222"/>
      <c r="AL215" s="223"/>
      <c r="AM215" s="223"/>
    </row>
    <row r="216" spans="1:39" ht="75" customHeight="1" x14ac:dyDescent="0.2">
      <c r="A216" s="225"/>
      <c r="B216" s="193"/>
      <c r="C216" s="194"/>
      <c r="D216" s="395" t="s">
        <v>1067</v>
      </c>
      <c r="E216" s="394">
        <v>2</v>
      </c>
      <c r="F216" s="395" t="s">
        <v>1041</v>
      </c>
      <c r="G216" s="396" t="s">
        <v>1014</v>
      </c>
      <c r="H216" s="393" t="s">
        <v>706</v>
      </c>
      <c r="I216" s="397" t="s">
        <v>532</v>
      </c>
      <c r="J216" s="393" t="s">
        <v>593</v>
      </c>
      <c r="K216" s="396" t="s">
        <v>1015</v>
      </c>
      <c r="L216" s="395" t="s">
        <v>534</v>
      </c>
      <c r="M216" s="397">
        <v>3</v>
      </c>
      <c r="N216" s="393" t="s">
        <v>604</v>
      </c>
      <c r="O216" s="397">
        <v>400</v>
      </c>
      <c r="P216" s="232">
        <f>SUM(Q216:W216)</f>
        <v>2100000</v>
      </c>
      <c r="Q216" s="232">
        <v>0</v>
      </c>
      <c r="R216" s="231">
        <v>0</v>
      </c>
      <c r="S216" s="232">
        <v>0</v>
      </c>
      <c r="T216" s="232">
        <v>2100000</v>
      </c>
      <c r="U216" s="232">
        <v>0</v>
      </c>
      <c r="V216" s="231">
        <v>0</v>
      </c>
      <c r="W216" s="232">
        <v>0</v>
      </c>
      <c r="X216" s="196"/>
      <c r="Y216" s="196"/>
      <c r="Z216" s="233"/>
      <c r="AA216" s="234"/>
      <c r="AB216" s="235"/>
      <c r="AC216" s="235"/>
      <c r="AD216" s="236"/>
      <c r="AE216" s="235"/>
      <c r="AF216" s="237"/>
      <c r="AG216" s="238"/>
      <c r="AH216" s="239"/>
      <c r="AI216" s="240"/>
      <c r="AJ216" s="240"/>
      <c r="AK216" s="268"/>
      <c r="AL216" s="242"/>
      <c r="AM216" s="243"/>
    </row>
    <row r="217" spans="1:39" ht="75" customHeight="1" thickBot="1" x14ac:dyDescent="0.25">
      <c r="A217" s="225" t="s">
        <v>218</v>
      </c>
      <c r="B217" s="193"/>
      <c r="C217" s="194"/>
      <c r="D217" s="280" t="s">
        <v>868</v>
      </c>
      <c r="E217" s="263">
        <v>2</v>
      </c>
      <c r="F217" s="280" t="s">
        <v>702</v>
      </c>
      <c r="G217" s="288" t="s">
        <v>541</v>
      </c>
      <c r="H217" s="260" t="s">
        <v>706</v>
      </c>
      <c r="I217" s="261" t="s">
        <v>532</v>
      </c>
      <c r="J217" s="260" t="s">
        <v>593</v>
      </c>
      <c r="K217" s="288" t="s">
        <v>608</v>
      </c>
      <c r="L217" s="280" t="s">
        <v>560</v>
      </c>
      <c r="M217" s="261">
        <v>1</v>
      </c>
      <c r="N217" s="260" t="s">
        <v>604</v>
      </c>
      <c r="O217" s="261">
        <v>70</v>
      </c>
      <c r="P217" s="281">
        <f>SUM(Q217:W217)</f>
        <v>50000</v>
      </c>
      <c r="Q217" s="281">
        <v>0</v>
      </c>
      <c r="R217" s="265">
        <v>0</v>
      </c>
      <c r="S217" s="281">
        <v>0</v>
      </c>
      <c r="T217" s="281">
        <v>50000</v>
      </c>
      <c r="U217" s="281">
        <v>0</v>
      </c>
      <c r="V217" s="265">
        <v>0</v>
      </c>
      <c r="W217" s="281">
        <v>0</v>
      </c>
      <c r="X217" s="196"/>
      <c r="Y217" s="196"/>
      <c r="Z217" s="233" t="s">
        <v>219</v>
      </c>
      <c r="AA217" s="234" t="s">
        <v>220</v>
      </c>
      <c r="AB217" s="235" t="s">
        <v>221</v>
      </c>
      <c r="AC217" s="235" t="s">
        <v>344</v>
      </c>
      <c r="AD217" s="236" t="s">
        <v>165</v>
      </c>
      <c r="AE217" s="235" t="s">
        <v>222</v>
      </c>
      <c r="AF217" s="237" t="s">
        <v>164</v>
      </c>
      <c r="AG217" s="238" t="s">
        <v>302</v>
      </c>
      <c r="AH217" s="239"/>
      <c r="AI217" s="240"/>
      <c r="AJ217" s="240"/>
      <c r="AK217" s="268">
        <v>50000</v>
      </c>
      <c r="AL217" s="242"/>
      <c r="AM217" s="243"/>
    </row>
    <row r="218" spans="1:39" x14ac:dyDescent="0.2">
      <c r="A218" s="338"/>
      <c r="B218" s="193"/>
      <c r="C218" s="194"/>
      <c r="D218" s="339"/>
      <c r="E218" s="340"/>
      <c r="F218" s="340"/>
      <c r="G218" s="340"/>
      <c r="H218" s="339"/>
      <c r="I218" s="339"/>
      <c r="J218" s="339"/>
      <c r="K218" s="339"/>
      <c r="L218" s="339"/>
      <c r="M218" s="339"/>
      <c r="N218" s="339"/>
      <c r="O218" s="339"/>
      <c r="P218" s="341"/>
      <c r="Q218" s="341"/>
      <c r="R218" s="341"/>
      <c r="S218" s="341"/>
      <c r="T218" s="341"/>
      <c r="U218" s="341"/>
      <c r="V218" s="341"/>
      <c r="W218" s="341"/>
      <c r="X218" s="196"/>
      <c r="Y218" s="196"/>
      <c r="Z218" s="210"/>
      <c r="AA218" s="210"/>
      <c r="AB218" s="211"/>
      <c r="AC218" s="211"/>
      <c r="AD218" s="212"/>
      <c r="AE218" s="211"/>
      <c r="AF218" s="214"/>
      <c r="AG218" s="214"/>
      <c r="AH218" s="214"/>
      <c r="AI218" s="214"/>
      <c r="AJ218" s="326"/>
      <c r="AK218" s="326"/>
      <c r="AL218" s="214"/>
      <c r="AM218" s="333"/>
    </row>
    <row r="219" spans="1:39" s="224" customFormat="1" ht="18.75" thickBot="1" x14ac:dyDescent="0.25">
      <c r="A219" s="272"/>
      <c r="B219" s="193"/>
      <c r="C219" s="194"/>
      <c r="D219" s="216" t="s">
        <v>7</v>
      </c>
      <c r="E219" s="217"/>
      <c r="F219" s="217"/>
      <c r="G219" s="217"/>
      <c r="H219" s="216"/>
      <c r="I219" s="216"/>
      <c r="J219" s="216"/>
      <c r="K219" s="216"/>
      <c r="L219" s="216"/>
      <c r="M219" s="216"/>
      <c r="N219" s="216"/>
      <c r="O219" s="216"/>
      <c r="P219" s="278"/>
      <c r="Q219" s="278"/>
      <c r="R219" s="278"/>
      <c r="S219" s="278"/>
      <c r="T219" s="278"/>
      <c r="U219" s="278"/>
      <c r="V219" s="278"/>
      <c r="W219" s="278"/>
      <c r="X219" s="196"/>
      <c r="Y219" s="196"/>
      <c r="Z219" s="220"/>
      <c r="AA219" s="221"/>
      <c r="AB219" s="221"/>
      <c r="AC219" s="221"/>
      <c r="AD219" s="221"/>
      <c r="AE219" s="221"/>
      <c r="AF219" s="221"/>
      <c r="AG219" s="221"/>
      <c r="AH219" s="221"/>
      <c r="AI219" s="221"/>
      <c r="AJ219" s="221"/>
      <c r="AK219" s="222"/>
      <c r="AL219" s="223"/>
      <c r="AM219" s="223"/>
    </row>
    <row r="220" spans="1:39" ht="75" customHeight="1" thickBot="1" x14ac:dyDescent="0.25">
      <c r="A220" s="225" t="s">
        <v>216</v>
      </c>
      <c r="B220" s="255">
        <v>75064</v>
      </c>
      <c r="C220" s="194"/>
      <c r="D220" s="315" t="s">
        <v>869</v>
      </c>
      <c r="E220" s="365">
        <v>2</v>
      </c>
      <c r="F220" s="315" t="s">
        <v>707</v>
      </c>
      <c r="G220" s="316" t="s">
        <v>609</v>
      </c>
      <c r="H220" s="317" t="s">
        <v>706</v>
      </c>
      <c r="I220" s="318" t="s">
        <v>532</v>
      </c>
      <c r="J220" s="317" t="s">
        <v>593</v>
      </c>
      <c r="K220" s="316" t="s">
        <v>946</v>
      </c>
      <c r="L220" s="315" t="s">
        <v>560</v>
      </c>
      <c r="M220" s="318">
        <v>2</v>
      </c>
      <c r="N220" s="317" t="s">
        <v>604</v>
      </c>
      <c r="O220" s="318">
        <v>120</v>
      </c>
      <c r="P220" s="319">
        <f>SUM(Q220:W220)</f>
        <v>500000</v>
      </c>
      <c r="Q220" s="320">
        <v>0</v>
      </c>
      <c r="R220" s="319">
        <v>0</v>
      </c>
      <c r="S220" s="320">
        <v>0</v>
      </c>
      <c r="T220" s="319">
        <v>500000</v>
      </c>
      <c r="U220" s="320">
        <v>0</v>
      </c>
      <c r="V220" s="319">
        <v>0</v>
      </c>
      <c r="W220" s="321">
        <v>0</v>
      </c>
      <c r="X220" s="196"/>
      <c r="Y220" s="196"/>
      <c r="Z220" s="233" t="s">
        <v>342</v>
      </c>
      <c r="AA220" s="234" t="s">
        <v>163</v>
      </c>
      <c r="AB220" s="235" t="s">
        <v>110</v>
      </c>
      <c r="AC220" s="235" t="s">
        <v>343</v>
      </c>
      <c r="AD220" s="236" t="s">
        <v>111</v>
      </c>
      <c r="AE220" s="235" t="s">
        <v>217</v>
      </c>
      <c r="AF220" s="237" t="s">
        <v>164</v>
      </c>
      <c r="AG220" s="238" t="s">
        <v>302</v>
      </c>
      <c r="AH220" s="239"/>
      <c r="AI220" s="240"/>
      <c r="AJ220" s="240"/>
      <c r="AK220" s="268">
        <v>500000</v>
      </c>
      <c r="AL220" s="242"/>
      <c r="AM220" s="243"/>
    </row>
    <row r="221" spans="1:39" x14ac:dyDescent="0.2">
      <c r="A221" s="338"/>
      <c r="B221" s="193"/>
      <c r="C221" s="194"/>
      <c r="D221" s="339"/>
      <c r="E221" s="340"/>
      <c r="F221" s="340"/>
      <c r="G221" s="340"/>
      <c r="H221" s="339"/>
      <c r="I221" s="339"/>
      <c r="J221" s="340"/>
      <c r="K221" s="339"/>
      <c r="L221" s="339"/>
      <c r="M221" s="339"/>
      <c r="N221" s="339"/>
      <c r="O221" s="339"/>
      <c r="P221" s="341"/>
      <c r="Q221" s="341"/>
      <c r="R221" s="341"/>
      <c r="S221" s="341"/>
      <c r="T221" s="341"/>
      <c r="U221" s="341"/>
      <c r="V221" s="341"/>
      <c r="W221" s="341"/>
      <c r="X221" s="196"/>
      <c r="Y221" s="196"/>
      <c r="Z221" s="210"/>
      <c r="AA221" s="210"/>
      <c r="AB221" s="211"/>
      <c r="AC221" s="211"/>
      <c r="AD221" s="212"/>
      <c r="AE221" s="211"/>
      <c r="AF221" s="214"/>
      <c r="AG221" s="214"/>
      <c r="AH221" s="214"/>
      <c r="AI221" s="214"/>
      <c r="AJ221" s="326"/>
      <c r="AK221" s="326"/>
      <c r="AL221" s="214"/>
      <c r="AM221" s="333"/>
    </row>
    <row r="222" spans="1:39" s="224" customFormat="1" ht="18.75" thickBot="1" x14ac:dyDescent="0.25">
      <c r="A222" s="272"/>
      <c r="B222" s="193"/>
      <c r="C222" s="194"/>
      <c r="D222" s="216" t="s">
        <v>37</v>
      </c>
      <c r="E222" s="217"/>
      <c r="F222" s="217"/>
      <c r="G222" s="217"/>
      <c r="H222" s="216"/>
      <c r="I222" s="216"/>
      <c r="J222" s="216"/>
      <c r="K222" s="216"/>
      <c r="L222" s="216"/>
      <c r="M222" s="216"/>
      <c r="N222" s="216"/>
      <c r="O222" s="216"/>
      <c r="P222" s="278"/>
      <c r="Q222" s="278"/>
      <c r="R222" s="278"/>
      <c r="S222" s="278"/>
      <c r="T222" s="278"/>
      <c r="U222" s="278"/>
      <c r="V222" s="278"/>
      <c r="W222" s="278"/>
      <c r="X222" s="196"/>
      <c r="Y222" s="196"/>
      <c r="Z222" s="220"/>
      <c r="AA222" s="221"/>
      <c r="AB222" s="221"/>
      <c r="AC222" s="221"/>
      <c r="AD222" s="221"/>
      <c r="AE222" s="221"/>
      <c r="AF222" s="221"/>
      <c r="AG222" s="221"/>
      <c r="AH222" s="221"/>
      <c r="AI222" s="221"/>
      <c r="AJ222" s="221"/>
      <c r="AK222" s="222"/>
      <c r="AL222" s="223"/>
      <c r="AM222" s="223"/>
    </row>
    <row r="223" spans="1:39" ht="75" customHeight="1" x14ac:dyDescent="0.2">
      <c r="A223" s="225" t="s">
        <v>365</v>
      </c>
      <c r="B223" s="193"/>
      <c r="C223" s="194"/>
      <c r="D223" s="226" t="s">
        <v>870</v>
      </c>
      <c r="E223" s="227">
        <v>2</v>
      </c>
      <c r="F223" s="226" t="s">
        <v>773</v>
      </c>
      <c r="G223" s="283" t="s">
        <v>749</v>
      </c>
      <c r="H223" s="230" t="s">
        <v>531</v>
      </c>
      <c r="I223" s="229" t="s">
        <v>532</v>
      </c>
      <c r="J223" s="230" t="s">
        <v>593</v>
      </c>
      <c r="K223" s="283" t="s">
        <v>610</v>
      </c>
      <c r="L223" s="226" t="s">
        <v>560</v>
      </c>
      <c r="M223" s="229">
        <v>2</v>
      </c>
      <c r="N223" s="230" t="s">
        <v>604</v>
      </c>
      <c r="O223" s="229">
        <v>90</v>
      </c>
      <c r="P223" s="232">
        <f>SUM(Q223:W223)</f>
        <v>600000</v>
      </c>
      <c r="Q223" s="231">
        <v>0</v>
      </c>
      <c r="R223" s="232">
        <v>0</v>
      </c>
      <c r="S223" s="231">
        <v>0</v>
      </c>
      <c r="T223" s="232">
        <v>600000</v>
      </c>
      <c r="U223" s="231">
        <v>0</v>
      </c>
      <c r="V223" s="232">
        <v>0</v>
      </c>
      <c r="W223" s="279">
        <v>0</v>
      </c>
      <c r="X223" s="196"/>
      <c r="Y223" s="196"/>
      <c r="Z223" s="233" t="s">
        <v>351</v>
      </c>
      <c r="AA223" s="234"/>
      <c r="AB223" s="235" t="s">
        <v>352</v>
      </c>
      <c r="AC223" s="235" t="s">
        <v>354</v>
      </c>
      <c r="AD223" s="236" t="s">
        <v>37</v>
      </c>
      <c r="AE223" s="235" t="s">
        <v>353</v>
      </c>
      <c r="AF223" s="237"/>
      <c r="AG223" s="238" t="s">
        <v>302</v>
      </c>
      <c r="AH223" s="239"/>
      <c r="AI223" s="240"/>
      <c r="AJ223" s="240"/>
      <c r="AK223" s="268">
        <v>500000</v>
      </c>
      <c r="AL223" s="242"/>
      <c r="AM223" s="243"/>
    </row>
    <row r="224" spans="1:39" ht="75" customHeight="1" thickBot="1" x14ac:dyDescent="0.25">
      <c r="A224" s="225" t="s">
        <v>381</v>
      </c>
      <c r="B224" s="193"/>
      <c r="C224" s="194"/>
      <c r="D224" s="280" t="s">
        <v>871</v>
      </c>
      <c r="E224" s="263">
        <v>2</v>
      </c>
      <c r="F224" s="280" t="s">
        <v>736</v>
      </c>
      <c r="G224" s="288" t="s">
        <v>612</v>
      </c>
      <c r="H224" s="260" t="s">
        <v>531</v>
      </c>
      <c r="I224" s="261" t="s">
        <v>532</v>
      </c>
      <c r="J224" s="260" t="s">
        <v>593</v>
      </c>
      <c r="K224" s="288" t="s">
        <v>611</v>
      </c>
      <c r="L224" s="280" t="s">
        <v>534</v>
      </c>
      <c r="M224" s="261">
        <v>2</v>
      </c>
      <c r="N224" s="260" t="s">
        <v>604</v>
      </c>
      <c r="O224" s="261">
        <v>80</v>
      </c>
      <c r="P224" s="281">
        <f>SUM(Q224:W224)</f>
        <v>600000</v>
      </c>
      <c r="Q224" s="265">
        <v>0</v>
      </c>
      <c r="R224" s="281">
        <v>0</v>
      </c>
      <c r="S224" s="265">
        <v>0</v>
      </c>
      <c r="T224" s="281">
        <v>600000</v>
      </c>
      <c r="U224" s="265">
        <v>0</v>
      </c>
      <c r="V224" s="281">
        <v>0</v>
      </c>
      <c r="W224" s="282">
        <v>0</v>
      </c>
      <c r="X224" s="196"/>
      <c r="Y224" s="196"/>
      <c r="Z224" s="233" t="s">
        <v>383</v>
      </c>
      <c r="AA224" s="234">
        <v>7151132902</v>
      </c>
      <c r="AB224" s="235" t="s">
        <v>307</v>
      </c>
      <c r="AC224" s="235" t="s">
        <v>862</v>
      </c>
      <c r="AD224" s="236" t="s">
        <v>37</v>
      </c>
      <c r="AE224" s="235" t="s">
        <v>382</v>
      </c>
      <c r="AF224" s="237"/>
      <c r="AG224" s="238" t="s">
        <v>302</v>
      </c>
      <c r="AH224" s="239" t="s">
        <v>384</v>
      </c>
      <c r="AI224" s="240"/>
      <c r="AJ224" s="240"/>
      <c r="AK224" s="268">
        <v>600000</v>
      </c>
      <c r="AL224" s="242"/>
      <c r="AM224" s="243"/>
    </row>
    <row r="225" spans="1:39" x14ac:dyDescent="0.2">
      <c r="A225" s="338"/>
      <c r="B225" s="193"/>
      <c r="C225" s="194"/>
      <c r="D225" s="339"/>
      <c r="E225" s="340"/>
      <c r="F225" s="340"/>
      <c r="G225" s="340"/>
      <c r="H225" s="339"/>
      <c r="I225" s="339"/>
      <c r="J225" s="339"/>
      <c r="K225" s="339"/>
      <c r="L225" s="339"/>
      <c r="M225" s="339"/>
      <c r="N225" s="339"/>
      <c r="O225" s="339"/>
      <c r="P225" s="341"/>
      <c r="Q225" s="341"/>
      <c r="R225" s="341"/>
      <c r="S225" s="341"/>
      <c r="T225" s="341"/>
      <c r="U225" s="341"/>
      <c r="V225" s="341"/>
      <c r="W225" s="341"/>
      <c r="X225" s="196"/>
      <c r="Y225" s="196"/>
      <c r="Z225" s="210"/>
      <c r="AA225" s="210"/>
      <c r="AB225" s="211"/>
      <c r="AC225" s="211"/>
      <c r="AD225" s="212"/>
      <c r="AE225" s="211"/>
      <c r="AF225" s="214"/>
      <c r="AG225" s="214"/>
      <c r="AH225" s="214"/>
      <c r="AI225" s="214"/>
      <c r="AJ225" s="326"/>
      <c r="AK225" s="326"/>
      <c r="AL225" s="214"/>
      <c r="AM225" s="333"/>
    </row>
    <row r="226" spans="1:39" s="224" customFormat="1" ht="18.75" thickBot="1" x14ac:dyDescent="0.25">
      <c r="A226" s="272"/>
      <c r="B226" s="193"/>
      <c r="C226" s="194"/>
      <c r="D226" s="216" t="s">
        <v>75</v>
      </c>
      <c r="E226" s="217"/>
      <c r="F226" s="217"/>
      <c r="G226" s="217"/>
      <c r="H226" s="216"/>
      <c r="I226" s="216"/>
      <c r="J226" s="216"/>
      <c r="K226" s="216"/>
      <c r="L226" s="216"/>
      <c r="M226" s="216"/>
      <c r="N226" s="216"/>
      <c r="O226" s="216"/>
      <c r="P226" s="278"/>
      <c r="Q226" s="278"/>
      <c r="R226" s="278"/>
      <c r="S226" s="278"/>
      <c r="T226" s="278"/>
      <c r="U226" s="278"/>
      <c r="V226" s="278"/>
      <c r="W226" s="278"/>
      <c r="X226" s="196"/>
      <c r="Y226" s="196"/>
      <c r="Z226" s="220"/>
      <c r="AA226" s="221"/>
      <c r="AB226" s="221"/>
      <c r="AC226" s="221"/>
      <c r="AD226" s="221"/>
      <c r="AE226" s="221"/>
      <c r="AF226" s="221"/>
      <c r="AG226" s="221"/>
      <c r="AH226" s="221"/>
      <c r="AI226" s="221"/>
      <c r="AJ226" s="221"/>
      <c r="AK226" s="222"/>
      <c r="AL226" s="223"/>
      <c r="AM226" s="223"/>
    </row>
    <row r="227" spans="1:39" ht="75" customHeight="1" thickBot="1" x14ac:dyDescent="0.25">
      <c r="A227" s="225" t="s">
        <v>486</v>
      </c>
      <c r="B227" s="193"/>
      <c r="C227" s="194"/>
      <c r="D227" s="609" t="s">
        <v>872</v>
      </c>
      <c r="E227" s="315">
        <v>2</v>
      </c>
      <c r="F227" s="365" t="s">
        <v>734</v>
      </c>
      <c r="G227" s="366" t="s">
        <v>614</v>
      </c>
      <c r="H227" s="318" t="s">
        <v>706</v>
      </c>
      <c r="I227" s="317" t="s">
        <v>532</v>
      </c>
      <c r="J227" s="318" t="s">
        <v>593</v>
      </c>
      <c r="K227" s="366" t="s">
        <v>928</v>
      </c>
      <c r="L227" s="365" t="s">
        <v>560</v>
      </c>
      <c r="M227" s="317">
        <v>1</v>
      </c>
      <c r="N227" s="318" t="s">
        <v>604</v>
      </c>
      <c r="O227" s="317">
        <v>35</v>
      </c>
      <c r="P227" s="320">
        <f>SUM(Q227:W227)</f>
        <v>200000</v>
      </c>
      <c r="Q227" s="319">
        <v>0</v>
      </c>
      <c r="R227" s="320">
        <v>0</v>
      </c>
      <c r="S227" s="319">
        <v>0</v>
      </c>
      <c r="T227" s="320">
        <v>200000</v>
      </c>
      <c r="U227" s="319">
        <v>0</v>
      </c>
      <c r="V227" s="320">
        <v>0</v>
      </c>
      <c r="W227" s="319">
        <v>0</v>
      </c>
      <c r="X227" s="196"/>
      <c r="Y227" s="196"/>
      <c r="Z227" s="233" t="s">
        <v>465</v>
      </c>
      <c r="AA227" s="234"/>
      <c r="AB227" s="235"/>
      <c r="AC227" s="235" t="s">
        <v>466</v>
      </c>
      <c r="AD227" s="236" t="s">
        <v>168</v>
      </c>
      <c r="AE227" s="235" t="s">
        <v>464</v>
      </c>
      <c r="AF227" s="237"/>
      <c r="AG227" s="238"/>
      <c r="AH227" s="239" t="s">
        <v>451</v>
      </c>
      <c r="AI227" s="240"/>
      <c r="AJ227" s="240"/>
      <c r="AK227" s="268"/>
      <c r="AL227" s="242"/>
      <c r="AM227" s="243"/>
    </row>
    <row r="228" spans="1:39" x14ac:dyDescent="0.2">
      <c r="A228" s="338"/>
      <c r="B228" s="193"/>
      <c r="C228" s="194"/>
      <c r="D228" s="339"/>
      <c r="E228" s="340"/>
      <c r="F228" s="340"/>
      <c r="G228" s="340"/>
      <c r="H228" s="339"/>
      <c r="I228" s="339"/>
      <c r="J228" s="339"/>
      <c r="K228" s="339"/>
      <c r="L228" s="339"/>
      <c r="M228" s="339"/>
      <c r="N228" s="339"/>
      <c r="O228" s="339"/>
      <c r="P228" s="341"/>
      <c r="Q228" s="341"/>
      <c r="R228" s="341"/>
      <c r="S228" s="341"/>
      <c r="T228" s="341"/>
      <c r="U228" s="341"/>
      <c r="V228" s="341"/>
      <c r="W228" s="341"/>
      <c r="X228" s="196"/>
      <c r="Y228" s="196"/>
      <c r="Z228" s="210"/>
      <c r="AA228" s="210"/>
      <c r="AB228" s="211"/>
      <c r="AC228" s="211"/>
      <c r="AD228" s="212"/>
      <c r="AE228" s="211"/>
      <c r="AF228" s="214"/>
      <c r="AG228" s="214"/>
      <c r="AH228" s="214"/>
      <c r="AI228" s="214"/>
      <c r="AJ228" s="326"/>
      <c r="AK228" s="326"/>
      <c r="AL228" s="214"/>
      <c r="AM228" s="333"/>
    </row>
    <row r="229" spans="1:39" s="224" customFormat="1" ht="18.75" thickBot="1" x14ac:dyDescent="0.25">
      <c r="A229" s="272"/>
      <c r="B229" s="193"/>
      <c r="C229" s="194"/>
      <c r="D229" s="216" t="s">
        <v>393</v>
      </c>
      <c r="E229" s="217"/>
      <c r="F229" s="217"/>
      <c r="G229" s="217"/>
      <c r="H229" s="216"/>
      <c r="I229" s="216"/>
      <c r="J229" s="216"/>
      <c r="K229" s="216"/>
      <c r="L229" s="216"/>
      <c r="M229" s="216"/>
      <c r="N229" s="216"/>
      <c r="O229" s="216"/>
      <c r="P229" s="278"/>
      <c r="Q229" s="278"/>
      <c r="R229" s="278"/>
      <c r="S229" s="278"/>
      <c r="T229" s="278"/>
      <c r="U229" s="278"/>
      <c r="V229" s="278"/>
      <c r="W229" s="278"/>
      <c r="X229" s="196"/>
      <c r="Y229" s="196"/>
      <c r="Z229" s="220"/>
      <c r="AA229" s="221"/>
      <c r="AB229" s="221"/>
      <c r="AC229" s="221"/>
      <c r="AD229" s="221"/>
      <c r="AE229" s="221"/>
      <c r="AF229" s="221"/>
      <c r="AG229" s="221"/>
      <c r="AH229" s="221"/>
      <c r="AI229" s="221"/>
      <c r="AJ229" s="221"/>
      <c r="AK229" s="222"/>
      <c r="AL229" s="223"/>
      <c r="AM229" s="223"/>
    </row>
    <row r="230" spans="1:39" ht="75" customHeight="1" x14ac:dyDescent="0.2">
      <c r="A230" s="225" t="s">
        <v>199</v>
      </c>
      <c r="B230" s="193"/>
      <c r="C230" s="194"/>
      <c r="D230" s="606" t="s">
        <v>873</v>
      </c>
      <c r="E230" s="226">
        <v>2</v>
      </c>
      <c r="F230" s="227" t="s">
        <v>1105</v>
      </c>
      <c r="G230" s="228" t="s">
        <v>1104</v>
      </c>
      <c r="H230" s="229" t="s">
        <v>531</v>
      </c>
      <c r="I230" s="230" t="s">
        <v>532</v>
      </c>
      <c r="J230" s="229" t="s">
        <v>593</v>
      </c>
      <c r="K230" s="228" t="s">
        <v>1010</v>
      </c>
      <c r="L230" s="227" t="s">
        <v>560</v>
      </c>
      <c r="M230" s="230">
        <v>2</v>
      </c>
      <c r="N230" s="229" t="s">
        <v>604</v>
      </c>
      <c r="O230" s="230">
        <v>35</v>
      </c>
      <c r="P230" s="231">
        <f>SUM(Q230:W230)</f>
        <v>450000</v>
      </c>
      <c r="Q230" s="232">
        <v>0</v>
      </c>
      <c r="R230" s="231">
        <v>0</v>
      </c>
      <c r="S230" s="232">
        <v>0</v>
      </c>
      <c r="T230" s="231">
        <v>450000</v>
      </c>
      <c r="U230" s="232">
        <v>0</v>
      </c>
      <c r="V230" s="231">
        <v>0</v>
      </c>
      <c r="W230" s="232">
        <v>0</v>
      </c>
      <c r="X230" s="196"/>
      <c r="Y230" s="196"/>
      <c r="Z230" s="233" t="s">
        <v>334</v>
      </c>
      <c r="AA230" s="234" t="s">
        <v>163</v>
      </c>
      <c r="AB230" s="235" t="s">
        <v>198</v>
      </c>
      <c r="AC230" s="235" t="s">
        <v>335</v>
      </c>
      <c r="AD230" s="236" t="s">
        <v>174</v>
      </c>
      <c r="AE230" s="235" t="s">
        <v>200</v>
      </c>
      <c r="AF230" s="237" t="s">
        <v>164</v>
      </c>
      <c r="AG230" s="238" t="s">
        <v>302</v>
      </c>
      <c r="AH230" s="239"/>
      <c r="AI230" s="240"/>
      <c r="AJ230" s="240"/>
      <c r="AK230" s="268">
        <v>700000</v>
      </c>
      <c r="AL230" s="242"/>
      <c r="AM230" s="243"/>
    </row>
    <row r="231" spans="1:39" ht="75" customHeight="1" thickBot="1" x14ac:dyDescent="0.25">
      <c r="A231" s="225" t="s">
        <v>199</v>
      </c>
      <c r="B231" s="193"/>
      <c r="C231" s="194"/>
      <c r="D231" s="346" t="s">
        <v>1068</v>
      </c>
      <c r="E231" s="256">
        <v>2</v>
      </c>
      <c r="F231" s="257" t="s">
        <v>1042</v>
      </c>
      <c r="G231" s="258" t="s">
        <v>1009</v>
      </c>
      <c r="H231" s="259" t="s">
        <v>531</v>
      </c>
      <c r="I231" s="264" t="s">
        <v>532</v>
      </c>
      <c r="J231" s="259" t="s">
        <v>593</v>
      </c>
      <c r="K231" s="258" t="s">
        <v>1114</v>
      </c>
      <c r="L231" s="257" t="s">
        <v>560</v>
      </c>
      <c r="M231" s="264">
        <v>3</v>
      </c>
      <c r="N231" s="259" t="s">
        <v>604</v>
      </c>
      <c r="O231" s="264">
        <v>35</v>
      </c>
      <c r="P231" s="267">
        <f>SUM(Q231:W231)</f>
        <v>600000</v>
      </c>
      <c r="Q231" s="266">
        <v>0</v>
      </c>
      <c r="R231" s="267">
        <v>0</v>
      </c>
      <c r="S231" s="266">
        <v>0</v>
      </c>
      <c r="T231" s="267">
        <v>600000</v>
      </c>
      <c r="U231" s="266">
        <v>0</v>
      </c>
      <c r="V231" s="267">
        <v>0</v>
      </c>
      <c r="W231" s="266">
        <v>0</v>
      </c>
      <c r="X231" s="196"/>
      <c r="Y231" s="196"/>
      <c r="Z231" s="233" t="s">
        <v>972</v>
      </c>
      <c r="AA231" s="234" t="s">
        <v>163</v>
      </c>
      <c r="AB231" s="235" t="s">
        <v>198</v>
      </c>
      <c r="AC231" s="235"/>
      <c r="AD231" s="236" t="s">
        <v>174</v>
      </c>
      <c r="AE231" s="235" t="s">
        <v>200</v>
      </c>
      <c r="AF231" s="237" t="s">
        <v>164</v>
      </c>
      <c r="AG231" s="238" t="s">
        <v>302</v>
      </c>
      <c r="AH231" s="239"/>
      <c r="AI231" s="240"/>
      <c r="AJ231" s="240"/>
      <c r="AK231" s="268">
        <v>700000</v>
      </c>
      <c r="AL231" s="242"/>
      <c r="AM231" s="243"/>
    </row>
    <row r="232" spans="1:39" x14ac:dyDescent="0.2">
      <c r="A232" s="338"/>
      <c r="B232" s="193"/>
      <c r="C232" s="194"/>
      <c r="D232" s="339"/>
      <c r="E232" s="340"/>
      <c r="F232" s="340"/>
      <c r="G232" s="340"/>
      <c r="H232" s="339"/>
      <c r="I232" s="339"/>
      <c r="J232" s="339"/>
      <c r="K232" s="339"/>
      <c r="L232" s="339"/>
      <c r="M232" s="339"/>
      <c r="N232" s="339"/>
      <c r="O232" s="339"/>
      <c r="P232" s="341"/>
      <c r="Q232" s="341"/>
      <c r="R232" s="341"/>
      <c r="S232" s="341"/>
      <c r="T232" s="341"/>
      <c r="U232" s="341"/>
      <c r="V232" s="341"/>
      <c r="W232" s="341"/>
      <c r="X232" s="196"/>
      <c r="Y232" s="196"/>
      <c r="Z232" s="210"/>
      <c r="AA232" s="210"/>
      <c r="AB232" s="211"/>
      <c r="AC232" s="211"/>
      <c r="AD232" s="212"/>
      <c r="AE232" s="211"/>
      <c r="AF232" s="214"/>
      <c r="AG232" s="214"/>
      <c r="AH232" s="214"/>
      <c r="AI232" s="214"/>
      <c r="AJ232" s="326"/>
      <c r="AK232" s="326"/>
      <c r="AL232" s="214"/>
      <c r="AM232" s="333"/>
    </row>
    <row r="233" spans="1:39" s="224" customFormat="1" ht="18.75" thickBot="1" x14ac:dyDescent="0.25">
      <c r="A233" s="272"/>
      <c r="B233" s="193"/>
      <c r="C233" s="194"/>
      <c r="D233" s="216" t="s">
        <v>25</v>
      </c>
      <c r="E233" s="217"/>
      <c r="F233" s="217"/>
      <c r="G233" s="217"/>
      <c r="H233" s="216"/>
      <c r="I233" s="216"/>
      <c r="J233" s="216"/>
      <c r="K233" s="216"/>
      <c r="L233" s="216"/>
      <c r="M233" s="216"/>
      <c r="N233" s="216"/>
      <c r="O233" s="216"/>
      <c r="P233" s="278"/>
      <c r="Q233" s="278"/>
      <c r="R233" s="278"/>
      <c r="S233" s="278"/>
      <c r="T233" s="278"/>
      <c r="U233" s="278"/>
      <c r="V233" s="278"/>
      <c r="W233" s="278"/>
      <c r="X233" s="196"/>
      <c r="Y233" s="196"/>
      <c r="Z233" s="220"/>
      <c r="AA233" s="221"/>
      <c r="AB233" s="221"/>
      <c r="AC233" s="221"/>
      <c r="AD233" s="221"/>
      <c r="AE233" s="221"/>
      <c r="AF233" s="221"/>
      <c r="AG233" s="221"/>
      <c r="AH233" s="221"/>
      <c r="AI233" s="221"/>
      <c r="AJ233" s="221"/>
      <c r="AK233" s="222"/>
      <c r="AL233" s="223"/>
      <c r="AM233" s="223"/>
    </row>
    <row r="234" spans="1:39" ht="75" customHeight="1" thickBot="1" x14ac:dyDescent="0.25">
      <c r="A234" s="225" t="s">
        <v>485</v>
      </c>
      <c r="B234" s="193"/>
      <c r="C234" s="194"/>
      <c r="D234" s="609" t="s">
        <v>874</v>
      </c>
      <c r="E234" s="315">
        <v>2</v>
      </c>
      <c r="F234" s="365" t="s">
        <v>737</v>
      </c>
      <c r="G234" s="366" t="s">
        <v>25</v>
      </c>
      <c r="H234" s="318" t="s">
        <v>706</v>
      </c>
      <c r="I234" s="317" t="s">
        <v>532</v>
      </c>
      <c r="J234" s="318" t="s">
        <v>593</v>
      </c>
      <c r="K234" s="366" t="s">
        <v>1107</v>
      </c>
      <c r="L234" s="365" t="s">
        <v>560</v>
      </c>
      <c r="M234" s="317">
        <v>1</v>
      </c>
      <c r="N234" s="318" t="s">
        <v>604</v>
      </c>
      <c r="O234" s="317">
        <v>60</v>
      </c>
      <c r="P234" s="320">
        <f>SUM(Q234:W234)</f>
        <v>250000</v>
      </c>
      <c r="Q234" s="319">
        <v>0</v>
      </c>
      <c r="R234" s="320">
        <v>0</v>
      </c>
      <c r="S234" s="319">
        <v>0</v>
      </c>
      <c r="T234" s="320">
        <v>250000</v>
      </c>
      <c r="U234" s="319">
        <v>0</v>
      </c>
      <c r="V234" s="320">
        <v>0</v>
      </c>
      <c r="W234" s="319">
        <v>0</v>
      </c>
      <c r="X234" s="196"/>
      <c r="Y234" s="196"/>
      <c r="Z234" s="233" t="s">
        <v>460</v>
      </c>
      <c r="AA234" s="234" t="s">
        <v>459</v>
      </c>
      <c r="AB234" s="235"/>
      <c r="AC234" s="235" t="s">
        <v>926</v>
      </c>
      <c r="AD234" s="236" t="s">
        <v>92</v>
      </c>
      <c r="AE234" s="235" t="s">
        <v>462</v>
      </c>
      <c r="AF234" s="237" t="s">
        <v>461</v>
      </c>
      <c r="AG234" s="238"/>
      <c r="AH234" s="239" t="s">
        <v>451</v>
      </c>
      <c r="AI234" s="240"/>
      <c r="AJ234" s="240"/>
      <c r="AK234" s="268"/>
      <c r="AL234" s="242"/>
      <c r="AM234" s="243"/>
    </row>
    <row r="235" spans="1:39" x14ac:dyDescent="0.2">
      <c r="A235" s="338"/>
      <c r="B235" s="193"/>
      <c r="C235" s="194"/>
      <c r="D235" s="339"/>
      <c r="E235" s="340"/>
      <c r="F235" s="340"/>
      <c r="G235" s="340"/>
      <c r="H235" s="339"/>
      <c r="I235" s="339"/>
      <c r="J235" s="339"/>
      <c r="K235" s="339"/>
      <c r="L235" s="339"/>
      <c r="M235" s="339"/>
      <c r="N235" s="339"/>
      <c r="O235" s="339"/>
      <c r="P235" s="341"/>
      <c r="Q235" s="341"/>
      <c r="R235" s="341"/>
      <c r="S235" s="341"/>
      <c r="T235" s="341"/>
      <c r="U235" s="341"/>
      <c r="V235" s="341"/>
      <c r="W235" s="341"/>
      <c r="X235" s="196"/>
      <c r="Y235" s="196"/>
      <c r="Z235" s="210"/>
      <c r="AA235" s="210"/>
      <c r="AB235" s="211"/>
      <c r="AC235" s="211"/>
      <c r="AD235" s="212"/>
      <c r="AE235" s="211"/>
      <c r="AF235" s="214"/>
      <c r="AG235" s="214"/>
      <c r="AH235" s="214"/>
      <c r="AI235" s="214"/>
      <c r="AJ235" s="326"/>
      <c r="AK235" s="326"/>
      <c r="AL235" s="214"/>
      <c r="AM235" s="333"/>
    </row>
    <row r="236" spans="1:39" s="224" customFormat="1" ht="18.75" thickBot="1" x14ac:dyDescent="0.25">
      <c r="A236" s="272"/>
      <c r="B236" s="193"/>
      <c r="C236" s="194"/>
      <c r="D236" s="216" t="s">
        <v>253</v>
      </c>
      <c r="E236" s="217"/>
      <c r="F236" s="217"/>
      <c r="G236" s="217"/>
      <c r="H236" s="216"/>
      <c r="I236" s="216"/>
      <c r="J236" s="216"/>
      <c r="K236" s="216"/>
      <c r="L236" s="216"/>
      <c r="M236" s="216"/>
      <c r="N236" s="216"/>
      <c r="O236" s="216"/>
      <c r="P236" s="278"/>
      <c r="Q236" s="278"/>
      <c r="R236" s="278"/>
      <c r="S236" s="278"/>
      <c r="T236" s="278"/>
      <c r="U236" s="278"/>
      <c r="V236" s="278"/>
      <c r="W236" s="278"/>
      <c r="X236" s="196"/>
      <c r="Y236" s="196"/>
      <c r="Z236" s="220"/>
      <c r="AA236" s="221"/>
      <c r="AB236" s="221"/>
      <c r="AC236" s="221"/>
      <c r="AD236" s="221"/>
      <c r="AE236" s="221"/>
      <c r="AF236" s="221"/>
      <c r="AG236" s="221"/>
      <c r="AH236" s="221"/>
      <c r="AI236" s="221"/>
      <c r="AJ236" s="221"/>
      <c r="AK236" s="222"/>
      <c r="AL236" s="223"/>
      <c r="AM236" s="223"/>
    </row>
    <row r="237" spans="1:39" ht="75" customHeight="1" x14ac:dyDescent="0.2">
      <c r="A237" s="225" t="s">
        <v>189</v>
      </c>
      <c r="B237" s="255">
        <v>75098</v>
      </c>
      <c r="C237" s="194"/>
      <c r="D237" s="226" t="s">
        <v>875</v>
      </c>
      <c r="E237" s="227">
        <v>2</v>
      </c>
      <c r="F237" s="226" t="s">
        <v>713</v>
      </c>
      <c r="G237" s="283" t="s">
        <v>750</v>
      </c>
      <c r="H237" s="230" t="s">
        <v>531</v>
      </c>
      <c r="I237" s="229" t="s">
        <v>532</v>
      </c>
      <c r="J237" s="230" t="s">
        <v>593</v>
      </c>
      <c r="K237" s="283" t="s">
        <v>615</v>
      </c>
      <c r="L237" s="226" t="s">
        <v>560</v>
      </c>
      <c r="M237" s="229">
        <v>2</v>
      </c>
      <c r="N237" s="230" t="s">
        <v>604</v>
      </c>
      <c r="O237" s="229">
        <v>80</v>
      </c>
      <c r="P237" s="232">
        <f>SUM(Q237:W237)</f>
        <v>600000</v>
      </c>
      <c r="Q237" s="231">
        <v>0</v>
      </c>
      <c r="R237" s="232">
        <v>0</v>
      </c>
      <c r="S237" s="231">
        <v>0</v>
      </c>
      <c r="T237" s="232">
        <v>600000</v>
      </c>
      <c r="U237" s="231">
        <v>0</v>
      </c>
      <c r="V237" s="232">
        <v>0</v>
      </c>
      <c r="W237" s="279">
        <v>0</v>
      </c>
      <c r="X237" s="196"/>
      <c r="Y237" s="196"/>
      <c r="Z237" s="233" t="s">
        <v>187</v>
      </c>
      <c r="AA237" s="234" t="s">
        <v>190</v>
      </c>
      <c r="AB237" s="235" t="s">
        <v>94</v>
      </c>
      <c r="AC237" s="235" t="s">
        <v>329</v>
      </c>
      <c r="AD237" s="236" t="s">
        <v>94</v>
      </c>
      <c r="AE237" s="235" t="s">
        <v>191</v>
      </c>
      <c r="AF237" s="237" t="s">
        <v>188</v>
      </c>
      <c r="AG237" s="238" t="s">
        <v>302</v>
      </c>
      <c r="AH237" s="239"/>
      <c r="AI237" s="240"/>
      <c r="AJ237" s="240"/>
      <c r="AK237" s="268">
        <v>500000</v>
      </c>
      <c r="AL237" s="242"/>
      <c r="AM237" s="243"/>
    </row>
    <row r="238" spans="1:39" ht="75" customHeight="1" thickBot="1" x14ac:dyDescent="0.25">
      <c r="A238" s="225" t="s">
        <v>487</v>
      </c>
      <c r="B238" s="193"/>
      <c r="C238" s="194"/>
      <c r="D238" s="280" t="s">
        <v>879</v>
      </c>
      <c r="E238" s="263">
        <v>2</v>
      </c>
      <c r="F238" s="280" t="s">
        <v>713</v>
      </c>
      <c r="G238" s="288" t="s">
        <v>990</v>
      </c>
      <c r="H238" s="260" t="s">
        <v>531</v>
      </c>
      <c r="I238" s="261" t="s">
        <v>532</v>
      </c>
      <c r="J238" s="260" t="s">
        <v>593</v>
      </c>
      <c r="K238" s="288" t="s">
        <v>991</v>
      </c>
      <c r="L238" s="280" t="s">
        <v>560</v>
      </c>
      <c r="M238" s="261">
        <v>2</v>
      </c>
      <c r="N238" s="260" t="s">
        <v>443</v>
      </c>
      <c r="O238" s="261">
        <v>90</v>
      </c>
      <c r="P238" s="281">
        <f>SUM(Q238:W238)</f>
        <v>760000</v>
      </c>
      <c r="Q238" s="265">
        <v>0</v>
      </c>
      <c r="R238" s="281">
        <v>0</v>
      </c>
      <c r="S238" s="265">
        <v>0</v>
      </c>
      <c r="T238" s="281">
        <v>760000</v>
      </c>
      <c r="U238" s="265">
        <v>0</v>
      </c>
      <c r="V238" s="281">
        <v>0</v>
      </c>
      <c r="W238" s="282">
        <v>0</v>
      </c>
      <c r="X238" s="196"/>
      <c r="Y238" s="196"/>
      <c r="Z238" s="233" t="s">
        <v>923</v>
      </c>
      <c r="AA238" s="234" t="s">
        <v>922</v>
      </c>
      <c r="AB238" s="235"/>
      <c r="AC238" s="235" t="s">
        <v>1599</v>
      </c>
      <c r="AD238" s="236" t="s">
        <v>94</v>
      </c>
      <c r="AE238" s="235" t="s">
        <v>192</v>
      </c>
      <c r="AF238" s="237"/>
      <c r="AG238" s="238"/>
      <c r="AH238" s="239" t="s">
        <v>451</v>
      </c>
      <c r="AI238" s="240"/>
      <c r="AJ238" s="240"/>
      <c r="AK238" s="268"/>
      <c r="AL238" s="242"/>
      <c r="AM238" s="243"/>
    </row>
    <row r="239" spans="1:39" x14ac:dyDescent="0.2">
      <c r="A239" s="338"/>
      <c r="B239" s="193"/>
      <c r="C239" s="194"/>
      <c r="D239" s="339"/>
      <c r="E239" s="340"/>
      <c r="F239" s="340"/>
      <c r="G239" s="340"/>
      <c r="H239" s="339"/>
      <c r="I239" s="339"/>
      <c r="J239" s="339"/>
      <c r="K239" s="339"/>
      <c r="L239" s="339"/>
      <c r="M239" s="339"/>
      <c r="N239" s="339"/>
      <c r="O239" s="339"/>
      <c r="P239" s="341"/>
      <c r="Q239" s="341"/>
      <c r="R239" s="341"/>
      <c r="S239" s="341"/>
      <c r="T239" s="341"/>
      <c r="U239" s="341"/>
      <c r="V239" s="341"/>
      <c r="W239" s="341"/>
      <c r="X239" s="196"/>
      <c r="Y239" s="196"/>
      <c r="Z239" s="210"/>
      <c r="AA239" s="210"/>
      <c r="AB239" s="211"/>
      <c r="AC239" s="211"/>
      <c r="AD239" s="212"/>
      <c r="AE239" s="211"/>
      <c r="AF239" s="214"/>
      <c r="AG239" s="214"/>
      <c r="AH239" s="214"/>
      <c r="AI239" s="214"/>
      <c r="AJ239" s="326"/>
      <c r="AK239" s="326"/>
      <c r="AL239" s="214"/>
      <c r="AM239" s="333"/>
    </row>
    <row r="240" spans="1:39" s="224" customFormat="1" ht="18.75" thickBot="1" x14ac:dyDescent="0.25">
      <c r="A240" s="272"/>
      <c r="B240" s="193"/>
      <c r="C240" s="194"/>
      <c r="D240" s="216" t="s">
        <v>61</v>
      </c>
      <c r="E240" s="217"/>
      <c r="F240" s="217"/>
      <c r="G240" s="217"/>
      <c r="H240" s="216"/>
      <c r="I240" s="216"/>
      <c r="J240" s="216"/>
      <c r="K240" s="216"/>
      <c r="L240" s="216"/>
      <c r="M240" s="216"/>
      <c r="N240" s="216"/>
      <c r="O240" s="216"/>
      <c r="P240" s="278"/>
      <c r="Q240" s="278"/>
      <c r="R240" s="278"/>
      <c r="S240" s="278"/>
      <c r="T240" s="278"/>
      <c r="U240" s="278"/>
      <c r="V240" s="278"/>
      <c r="W240" s="278"/>
      <c r="X240" s="196"/>
      <c r="Y240" s="196"/>
      <c r="Z240" s="220"/>
      <c r="AA240" s="221"/>
      <c r="AB240" s="221"/>
      <c r="AC240" s="221"/>
      <c r="AD240" s="221"/>
      <c r="AE240" s="221"/>
      <c r="AF240" s="221"/>
      <c r="AG240" s="221"/>
      <c r="AH240" s="221"/>
      <c r="AI240" s="221"/>
      <c r="AJ240" s="221"/>
      <c r="AK240" s="222"/>
      <c r="AL240" s="223"/>
      <c r="AM240" s="223"/>
    </row>
    <row r="241" spans="1:39" ht="75" customHeight="1" x14ac:dyDescent="0.2">
      <c r="A241" s="225" t="s">
        <v>193</v>
      </c>
      <c r="B241" s="193"/>
      <c r="C241" s="194"/>
      <c r="D241" s="226" t="s">
        <v>876</v>
      </c>
      <c r="E241" s="227">
        <v>2</v>
      </c>
      <c r="F241" s="226" t="s">
        <v>752</v>
      </c>
      <c r="G241" s="283" t="s">
        <v>617</v>
      </c>
      <c r="H241" s="230" t="s">
        <v>706</v>
      </c>
      <c r="I241" s="229" t="s">
        <v>532</v>
      </c>
      <c r="J241" s="230" t="s">
        <v>593</v>
      </c>
      <c r="K241" s="283" t="s">
        <v>616</v>
      </c>
      <c r="L241" s="226" t="s">
        <v>955</v>
      </c>
      <c r="M241" s="229">
        <v>1</v>
      </c>
      <c r="N241" s="230" t="s">
        <v>443</v>
      </c>
      <c r="O241" s="229">
        <v>35</v>
      </c>
      <c r="P241" s="232">
        <f>SUM(Q241:W241)</f>
        <v>349632.44</v>
      </c>
      <c r="Q241" s="231">
        <v>0</v>
      </c>
      <c r="R241" s="232">
        <v>0</v>
      </c>
      <c r="S241" s="231">
        <v>0</v>
      </c>
      <c r="T241" s="232">
        <f>380000-30367.56</f>
        <v>349632.44</v>
      </c>
      <c r="U241" s="231">
        <v>0</v>
      </c>
      <c r="V241" s="232">
        <v>0</v>
      </c>
      <c r="W241" s="279">
        <v>0</v>
      </c>
      <c r="X241" s="196"/>
      <c r="Y241" s="196"/>
      <c r="Z241" s="233" t="s">
        <v>330</v>
      </c>
      <c r="AA241" s="234" t="s">
        <v>163</v>
      </c>
      <c r="AB241" s="235" t="s">
        <v>194</v>
      </c>
      <c r="AC241" s="235" t="s">
        <v>331</v>
      </c>
      <c r="AD241" s="236" t="s">
        <v>166</v>
      </c>
      <c r="AE241" s="235" t="s">
        <v>349</v>
      </c>
      <c r="AF241" s="237" t="s">
        <v>164</v>
      </c>
      <c r="AG241" s="238" t="s">
        <v>302</v>
      </c>
      <c r="AH241" s="239"/>
      <c r="AI241" s="240"/>
      <c r="AJ241" s="240"/>
      <c r="AK241" s="268">
        <v>1000000</v>
      </c>
      <c r="AL241" s="242"/>
      <c r="AM241" s="243"/>
    </row>
    <row r="242" spans="1:39" ht="75" customHeight="1" thickBot="1" x14ac:dyDescent="0.25">
      <c r="A242" s="225" t="s">
        <v>345</v>
      </c>
      <c r="B242" s="193"/>
      <c r="C242" s="194"/>
      <c r="D242" s="280" t="s">
        <v>877</v>
      </c>
      <c r="E242" s="263">
        <v>2</v>
      </c>
      <c r="F242" s="280" t="s">
        <v>753</v>
      </c>
      <c r="G242" s="288" t="s">
        <v>618</v>
      </c>
      <c r="H242" s="260" t="s">
        <v>706</v>
      </c>
      <c r="I242" s="261" t="s">
        <v>532</v>
      </c>
      <c r="J242" s="260" t="s">
        <v>593</v>
      </c>
      <c r="K242" s="288" t="s">
        <v>619</v>
      </c>
      <c r="L242" s="280" t="s">
        <v>560</v>
      </c>
      <c r="M242" s="261">
        <v>1</v>
      </c>
      <c r="N242" s="260" t="s">
        <v>1108</v>
      </c>
      <c r="O242" s="261">
        <v>120</v>
      </c>
      <c r="P242" s="281">
        <f>SUM(Q242:W242)</f>
        <v>55000</v>
      </c>
      <c r="Q242" s="265">
        <v>0</v>
      </c>
      <c r="R242" s="281">
        <v>0</v>
      </c>
      <c r="S242" s="265">
        <v>0</v>
      </c>
      <c r="T242" s="281">
        <v>55000</v>
      </c>
      <c r="U242" s="265">
        <v>0</v>
      </c>
      <c r="V242" s="281">
        <v>0</v>
      </c>
      <c r="W242" s="282">
        <v>0</v>
      </c>
      <c r="X242" s="196"/>
      <c r="Y242" s="196"/>
      <c r="Z242" s="233" t="s">
        <v>332</v>
      </c>
      <c r="AA242" s="234" t="s">
        <v>195</v>
      </c>
      <c r="AB242" s="235" t="s">
        <v>196</v>
      </c>
      <c r="AC242" s="235" t="s">
        <v>333</v>
      </c>
      <c r="AD242" s="236" t="s">
        <v>197</v>
      </c>
      <c r="AE242" s="235" t="s">
        <v>347</v>
      </c>
      <c r="AF242" s="237" t="s">
        <v>348</v>
      </c>
      <c r="AG242" s="238" t="s">
        <v>302</v>
      </c>
      <c r="AH242" s="239"/>
      <c r="AI242" s="240"/>
      <c r="AJ242" s="240"/>
      <c r="AK242" s="268">
        <v>30000</v>
      </c>
      <c r="AL242" s="242"/>
      <c r="AM242" s="243"/>
    </row>
    <row r="243" spans="1:39" x14ac:dyDescent="0.2">
      <c r="A243" s="338"/>
      <c r="B243" s="193"/>
      <c r="C243" s="194"/>
      <c r="D243" s="339"/>
      <c r="E243" s="340"/>
      <c r="F243" s="340"/>
      <c r="G243" s="340"/>
      <c r="H243" s="339"/>
      <c r="I243" s="339"/>
      <c r="J243" s="339"/>
      <c r="K243" s="339"/>
      <c r="L243" s="339"/>
      <c r="M243" s="339"/>
      <c r="N243" s="339"/>
      <c r="O243" s="339"/>
      <c r="P243" s="341"/>
      <c r="Q243" s="341"/>
      <c r="R243" s="341"/>
      <c r="S243" s="341"/>
      <c r="T243" s="341"/>
      <c r="U243" s="341"/>
      <c r="V243" s="341"/>
      <c r="W243" s="341"/>
      <c r="X243" s="196"/>
      <c r="Y243" s="196"/>
      <c r="Z243" s="210"/>
      <c r="AA243" s="210"/>
      <c r="AB243" s="211"/>
      <c r="AC243" s="211"/>
      <c r="AD243" s="212"/>
      <c r="AE243" s="211"/>
      <c r="AF243" s="214"/>
      <c r="AG243" s="214"/>
      <c r="AH243" s="214"/>
      <c r="AI243" s="214"/>
      <c r="AJ243" s="326"/>
      <c r="AK243" s="326"/>
      <c r="AL243" s="214"/>
      <c r="AM243" s="333"/>
    </row>
    <row r="244" spans="1:39" s="224" customFormat="1" ht="18.75" thickBot="1" x14ac:dyDescent="0.25">
      <c r="A244" s="272"/>
      <c r="B244" s="193"/>
      <c r="C244" s="194"/>
      <c r="D244" s="216" t="s">
        <v>76</v>
      </c>
      <c r="E244" s="217"/>
      <c r="F244" s="217"/>
      <c r="G244" s="217"/>
      <c r="H244" s="216"/>
      <c r="I244" s="216"/>
      <c r="J244" s="216"/>
      <c r="K244" s="216"/>
      <c r="L244" s="216"/>
      <c r="M244" s="216"/>
      <c r="N244" s="216"/>
      <c r="O244" s="216"/>
      <c r="P244" s="278"/>
      <c r="Q244" s="278"/>
      <c r="R244" s="278"/>
      <c r="S244" s="278"/>
      <c r="T244" s="278"/>
      <c r="U244" s="278"/>
      <c r="V244" s="278"/>
      <c r="W244" s="278"/>
      <c r="X244" s="196"/>
      <c r="Y244" s="196"/>
      <c r="Z244" s="220"/>
      <c r="AA244" s="221"/>
      <c r="AB244" s="221"/>
      <c r="AC244" s="221"/>
      <c r="AD244" s="221"/>
      <c r="AE244" s="221"/>
      <c r="AF244" s="221"/>
      <c r="AG244" s="221"/>
      <c r="AH244" s="221"/>
      <c r="AI244" s="221"/>
      <c r="AJ244" s="221"/>
      <c r="AK244" s="222"/>
      <c r="AL244" s="223"/>
      <c r="AM244" s="223"/>
    </row>
    <row r="245" spans="1:39" ht="75" customHeight="1" thickBot="1" x14ac:dyDescent="0.25">
      <c r="A245" s="225" t="s">
        <v>214</v>
      </c>
      <c r="B245" s="193"/>
      <c r="C245" s="194"/>
      <c r="D245" s="315" t="s">
        <v>878</v>
      </c>
      <c r="E245" s="365">
        <v>2</v>
      </c>
      <c r="F245" s="315" t="s">
        <v>754</v>
      </c>
      <c r="G245" s="316" t="s">
        <v>620</v>
      </c>
      <c r="H245" s="317" t="s">
        <v>706</v>
      </c>
      <c r="I245" s="318" t="s">
        <v>532</v>
      </c>
      <c r="J245" s="317" t="s">
        <v>593</v>
      </c>
      <c r="K245" s="316" t="s">
        <v>621</v>
      </c>
      <c r="L245" s="315" t="s">
        <v>534</v>
      </c>
      <c r="M245" s="318">
        <v>1</v>
      </c>
      <c r="N245" s="317" t="s">
        <v>443</v>
      </c>
      <c r="O245" s="318">
        <v>140</v>
      </c>
      <c r="P245" s="319">
        <f>SUM(Q245:W245)</f>
        <v>380000</v>
      </c>
      <c r="Q245" s="320">
        <v>0</v>
      </c>
      <c r="R245" s="319">
        <v>0</v>
      </c>
      <c r="S245" s="320">
        <v>0</v>
      </c>
      <c r="T245" s="319">
        <v>380000</v>
      </c>
      <c r="U245" s="320">
        <v>0</v>
      </c>
      <c r="V245" s="319">
        <v>0</v>
      </c>
      <c r="W245" s="321">
        <v>0</v>
      </c>
      <c r="X245" s="196"/>
      <c r="Y245" s="196"/>
      <c r="Z245" s="233" t="s">
        <v>340</v>
      </c>
      <c r="AA245" s="234" t="s">
        <v>163</v>
      </c>
      <c r="AB245" s="235" t="s">
        <v>169</v>
      </c>
      <c r="AC245" s="235" t="s">
        <v>341</v>
      </c>
      <c r="AD245" s="236" t="s">
        <v>169</v>
      </c>
      <c r="AE245" s="235" t="s">
        <v>215</v>
      </c>
      <c r="AF245" s="237" t="s">
        <v>164</v>
      </c>
      <c r="AG245" s="238" t="s">
        <v>302</v>
      </c>
      <c r="AH245" s="239"/>
      <c r="AI245" s="240">
        <v>48</v>
      </c>
      <c r="AJ245" s="240" t="s">
        <v>225</v>
      </c>
      <c r="AK245" s="268">
        <v>350000</v>
      </c>
      <c r="AL245" s="242"/>
      <c r="AM245" s="243"/>
    </row>
    <row r="246" spans="1:39" x14ac:dyDescent="0.2">
      <c r="A246" s="338"/>
      <c r="B246" s="193"/>
      <c r="C246" s="194"/>
      <c r="D246" s="339"/>
      <c r="E246" s="340"/>
      <c r="F246" s="340"/>
      <c r="G246" s="340"/>
      <c r="H246" s="339"/>
      <c r="I246" s="339"/>
      <c r="J246" s="339"/>
      <c r="K246" s="339"/>
      <c r="L246" s="339"/>
      <c r="M246" s="339"/>
      <c r="N246" s="339"/>
      <c r="O246" s="339"/>
      <c r="P246" s="341"/>
      <c r="Q246" s="341"/>
      <c r="R246" s="341"/>
      <c r="S246" s="341"/>
      <c r="T246" s="341"/>
      <c r="U246" s="341"/>
      <c r="V246" s="341"/>
      <c r="W246" s="341"/>
      <c r="X246" s="196"/>
      <c r="Y246" s="196"/>
      <c r="Z246" s="210"/>
      <c r="AA246" s="210"/>
      <c r="AB246" s="211"/>
      <c r="AC246" s="211"/>
      <c r="AD246" s="212"/>
      <c r="AE246" s="211"/>
      <c r="AF246" s="214"/>
      <c r="AG246" s="214"/>
      <c r="AH246" s="214"/>
      <c r="AI246" s="214"/>
      <c r="AJ246" s="326"/>
      <c r="AK246" s="326"/>
      <c r="AL246" s="214"/>
      <c r="AM246" s="333"/>
    </row>
    <row r="247" spans="1:39" s="224" customFormat="1" ht="18.75" thickBot="1" x14ac:dyDescent="0.25">
      <c r="A247" s="272"/>
      <c r="B247" s="193"/>
      <c r="C247" s="194"/>
      <c r="D247" s="216" t="s">
        <v>314</v>
      </c>
      <c r="E247" s="217"/>
      <c r="F247" s="217"/>
      <c r="G247" s="217"/>
      <c r="H247" s="216"/>
      <c r="I247" s="216"/>
      <c r="J247" s="216"/>
      <c r="K247" s="216"/>
      <c r="L247" s="216"/>
      <c r="M247" s="216"/>
      <c r="N247" s="216"/>
      <c r="O247" s="216"/>
      <c r="P247" s="278"/>
      <c r="Q247" s="278"/>
      <c r="R247" s="278"/>
      <c r="S247" s="278"/>
      <c r="T247" s="278"/>
      <c r="U247" s="278"/>
      <c r="V247" s="278"/>
      <c r="W247" s="278"/>
      <c r="X247" s="196"/>
      <c r="Y247" s="196"/>
      <c r="Z247" s="220"/>
      <c r="AA247" s="221"/>
      <c r="AB247" s="221"/>
      <c r="AC247" s="221"/>
      <c r="AD247" s="221"/>
      <c r="AE247" s="221"/>
      <c r="AF247" s="221"/>
      <c r="AG247" s="221"/>
      <c r="AH247" s="221"/>
      <c r="AI247" s="221"/>
      <c r="AJ247" s="221"/>
      <c r="AK247" s="222"/>
      <c r="AL247" s="223"/>
      <c r="AM247" s="223"/>
    </row>
    <row r="248" spans="1:39" ht="75" customHeight="1" thickBot="1" x14ac:dyDescent="0.25">
      <c r="A248" s="225" t="s">
        <v>209</v>
      </c>
      <c r="B248" s="193"/>
      <c r="C248" s="194"/>
      <c r="D248" s="315" t="s">
        <v>1069</v>
      </c>
      <c r="E248" s="365">
        <v>2</v>
      </c>
      <c r="F248" s="315" t="s">
        <v>741</v>
      </c>
      <c r="G248" s="316" t="s">
        <v>1006</v>
      </c>
      <c r="H248" s="317" t="s">
        <v>706</v>
      </c>
      <c r="I248" s="318" t="s">
        <v>532</v>
      </c>
      <c r="J248" s="317" t="s">
        <v>593</v>
      </c>
      <c r="K248" s="316" t="s">
        <v>1004</v>
      </c>
      <c r="L248" s="315" t="s">
        <v>560</v>
      </c>
      <c r="M248" s="318">
        <v>1</v>
      </c>
      <c r="N248" s="317" t="s">
        <v>604</v>
      </c>
      <c r="O248" s="318">
        <v>75</v>
      </c>
      <c r="P248" s="319">
        <f t="shared" ref="P248" si="20">SUM(Q248:W248)</f>
        <v>250000</v>
      </c>
      <c r="Q248" s="320">
        <v>0</v>
      </c>
      <c r="R248" s="319">
        <v>0</v>
      </c>
      <c r="S248" s="320">
        <v>0</v>
      </c>
      <c r="T248" s="319">
        <v>250000</v>
      </c>
      <c r="U248" s="320">
        <v>0</v>
      </c>
      <c r="V248" s="319">
        <v>0</v>
      </c>
      <c r="W248" s="321">
        <v>0</v>
      </c>
      <c r="X248" s="196"/>
      <c r="Y248" s="196"/>
      <c r="Z248" s="233" t="s">
        <v>210</v>
      </c>
      <c r="AA248" s="234" t="s">
        <v>211</v>
      </c>
      <c r="AB248" s="235" t="s">
        <v>212</v>
      </c>
      <c r="AC248" s="235" t="s">
        <v>339</v>
      </c>
      <c r="AD248" s="236" t="s">
        <v>208</v>
      </c>
      <c r="AE248" s="235" t="s">
        <v>201</v>
      </c>
      <c r="AF248" s="237" t="s">
        <v>164</v>
      </c>
      <c r="AG248" s="238" t="s">
        <v>302</v>
      </c>
      <c r="AH248" s="239" t="s">
        <v>213</v>
      </c>
      <c r="AI248" s="240"/>
      <c r="AJ248" s="240"/>
      <c r="AK248" s="268"/>
      <c r="AL248" s="242"/>
      <c r="AM248" s="243" t="s">
        <v>213</v>
      </c>
    </row>
    <row r="249" spans="1:39" x14ac:dyDescent="0.2">
      <c r="A249" s="338"/>
      <c r="B249" s="193"/>
      <c r="C249" s="194"/>
      <c r="D249" s="339"/>
      <c r="E249" s="340"/>
      <c r="F249" s="340"/>
      <c r="G249" s="340"/>
      <c r="H249" s="339"/>
      <c r="I249" s="339"/>
      <c r="J249" s="339"/>
      <c r="K249" s="339"/>
      <c r="L249" s="339"/>
      <c r="M249" s="339"/>
      <c r="N249" s="339"/>
      <c r="O249" s="339"/>
      <c r="P249" s="341"/>
      <c r="Q249" s="341"/>
      <c r="R249" s="341"/>
      <c r="S249" s="341"/>
      <c r="T249" s="341"/>
      <c r="U249" s="341"/>
      <c r="V249" s="341"/>
      <c r="W249" s="341"/>
      <c r="X249" s="196"/>
      <c r="Y249" s="196"/>
      <c r="Z249" s="210"/>
      <c r="AA249" s="210"/>
      <c r="AB249" s="211"/>
      <c r="AC249" s="211"/>
      <c r="AD249" s="212"/>
      <c r="AE249" s="211"/>
      <c r="AF249" s="214"/>
      <c r="AG249" s="214"/>
      <c r="AH249" s="214"/>
      <c r="AI249" s="214"/>
      <c r="AJ249" s="326"/>
      <c r="AK249" s="326"/>
      <c r="AL249" s="214"/>
      <c r="AM249" s="333"/>
    </row>
    <row r="250" spans="1:39" s="224" customFormat="1" ht="18.75" thickBot="1" x14ac:dyDescent="0.25">
      <c r="A250" s="272"/>
      <c r="B250" s="193"/>
      <c r="C250" s="194"/>
      <c r="D250" s="216" t="s">
        <v>312</v>
      </c>
      <c r="E250" s="217"/>
      <c r="F250" s="217"/>
      <c r="G250" s="217"/>
      <c r="H250" s="216"/>
      <c r="I250" s="216"/>
      <c r="J250" s="216"/>
      <c r="K250" s="216"/>
      <c r="L250" s="216"/>
      <c r="M250" s="216"/>
      <c r="N250" s="216"/>
      <c r="O250" s="216"/>
      <c r="P250" s="278"/>
      <c r="Q250" s="278"/>
      <c r="R250" s="278"/>
      <c r="S250" s="278"/>
      <c r="T250" s="278"/>
      <c r="U250" s="278"/>
      <c r="V250" s="278"/>
      <c r="W250" s="278"/>
      <c r="X250" s="196"/>
      <c r="Y250" s="196"/>
      <c r="Z250" s="220"/>
      <c r="AA250" s="221"/>
      <c r="AB250" s="221"/>
      <c r="AC250" s="221"/>
      <c r="AD250" s="221"/>
      <c r="AE250" s="221"/>
      <c r="AF250" s="221"/>
      <c r="AG250" s="221"/>
      <c r="AH250" s="221"/>
      <c r="AI250" s="221"/>
      <c r="AJ250" s="221"/>
      <c r="AK250" s="222"/>
      <c r="AL250" s="223"/>
      <c r="AM250" s="223"/>
    </row>
    <row r="251" spans="1:39" ht="75" customHeight="1" thickBot="1" x14ac:dyDescent="0.25">
      <c r="A251" s="225" t="s">
        <v>373</v>
      </c>
      <c r="B251" s="193"/>
      <c r="C251" s="194"/>
      <c r="D251" s="609" t="s">
        <v>1090</v>
      </c>
      <c r="E251" s="315">
        <v>2</v>
      </c>
      <c r="F251" s="365" t="s">
        <v>1043</v>
      </c>
      <c r="G251" s="366" t="s">
        <v>988</v>
      </c>
      <c r="H251" s="318" t="s">
        <v>531</v>
      </c>
      <c r="I251" s="317" t="s">
        <v>532</v>
      </c>
      <c r="J251" s="318" t="s">
        <v>593</v>
      </c>
      <c r="K251" s="366" t="s">
        <v>989</v>
      </c>
      <c r="L251" s="365" t="s">
        <v>955</v>
      </c>
      <c r="M251" s="317">
        <v>2</v>
      </c>
      <c r="N251" s="318" t="s">
        <v>604</v>
      </c>
      <c r="O251" s="317">
        <v>35</v>
      </c>
      <c r="P251" s="320">
        <f>SUM(Q251:W251)</f>
        <v>490000</v>
      </c>
      <c r="Q251" s="319">
        <v>0</v>
      </c>
      <c r="R251" s="320">
        <v>0</v>
      </c>
      <c r="S251" s="319">
        <v>0</v>
      </c>
      <c r="T251" s="320">
        <f>380000+110000</f>
        <v>490000</v>
      </c>
      <c r="U251" s="319">
        <v>0</v>
      </c>
      <c r="V251" s="320">
        <v>0</v>
      </c>
      <c r="W251" s="319">
        <v>0</v>
      </c>
      <c r="X251" s="196"/>
      <c r="Y251" s="196"/>
      <c r="Z251" s="233" t="s">
        <v>372</v>
      </c>
      <c r="AA251" s="234" t="s">
        <v>374</v>
      </c>
      <c r="AB251" s="235" t="s">
        <v>371</v>
      </c>
      <c r="AC251" s="235" t="s">
        <v>376</v>
      </c>
      <c r="AD251" s="236" t="s">
        <v>312</v>
      </c>
      <c r="AE251" s="235" t="s">
        <v>1600</v>
      </c>
      <c r="AF251" s="237" t="s">
        <v>375</v>
      </c>
      <c r="AG251" s="238" t="s">
        <v>302</v>
      </c>
      <c r="AH251" s="239" t="s">
        <v>377</v>
      </c>
      <c r="AI251" s="240"/>
      <c r="AJ251" s="240"/>
      <c r="AK251" s="268">
        <v>350000</v>
      </c>
      <c r="AL251" s="242"/>
      <c r="AM251" s="243"/>
    </row>
    <row r="252" spans="1:39" x14ac:dyDescent="0.2">
      <c r="A252" s="338"/>
      <c r="B252" s="193"/>
      <c r="C252" s="194"/>
      <c r="D252" s="339"/>
      <c r="E252" s="340"/>
      <c r="F252" s="340"/>
      <c r="G252" s="340"/>
      <c r="H252" s="339"/>
      <c r="I252" s="339"/>
      <c r="J252" s="339"/>
      <c r="K252" s="339"/>
      <c r="L252" s="339"/>
      <c r="M252" s="339"/>
      <c r="N252" s="339"/>
      <c r="O252" s="339"/>
      <c r="P252" s="341"/>
      <c r="Q252" s="341"/>
      <c r="R252" s="341"/>
      <c r="S252" s="341"/>
      <c r="T252" s="341"/>
      <c r="U252" s="341"/>
      <c r="V252" s="341"/>
      <c r="W252" s="341"/>
      <c r="X252" s="196"/>
      <c r="Y252" s="196"/>
      <c r="Z252" s="210"/>
      <c r="AA252" s="210"/>
      <c r="AB252" s="211"/>
      <c r="AC252" s="211"/>
      <c r="AD252" s="212"/>
      <c r="AE252" s="211"/>
      <c r="AF252" s="214"/>
      <c r="AG252" s="214"/>
      <c r="AH252" s="214"/>
      <c r="AI252" s="214"/>
      <c r="AJ252" s="326"/>
      <c r="AK252" s="326"/>
      <c r="AL252" s="214"/>
      <c r="AM252" s="333"/>
    </row>
    <row r="253" spans="1:39" s="224" customFormat="1" ht="18.75" thickBot="1" x14ac:dyDescent="0.25">
      <c r="A253" s="272"/>
      <c r="B253" s="193"/>
      <c r="C253" s="194"/>
      <c r="D253" s="216" t="s">
        <v>346</v>
      </c>
      <c r="E253" s="217"/>
      <c r="F253" s="217"/>
      <c r="G253" s="217"/>
      <c r="H253" s="216"/>
      <c r="I253" s="216"/>
      <c r="J253" s="216"/>
      <c r="K253" s="216"/>
      <c r="L253" s="216"/>
      <c r="M253" s="216"/>
      <c r="N253" s="216"/>
      <c r="O253" s="216"/>
      <c r="P253" s="278"/>
      <c r="Q253" s="278"/>
      <c r="R253" s="278"/>
      <c r="S253" s="278"/>
      <c r="T253" s="278"/>
      <c r="U253" s="278"/>
      <c r="V253" s="278"/>
      <c r="W253" s="278"/>
      <c r="X253" s="196"/>
      <c r="Y253" s="196"/>
      <c r="Z253" s="220"/>
      <c r="AA253" s="221"/>
      <c r="AB253" s="221"/>
      <c r="AC253" s="221"/>
      <c r="AD253" s="221"/>
      <c r="AE253" s="221"/>
      <c r="AF253" s="221"/>
      <c r="AG253" s="221"/>
      <c r="AH253" s="221"/>
      <c r="AI253" s="221"/>
      <c r="AJ253" s="221"/>
      <c r="AK253" s="222"/>
      <c r="AL253" s="223"/>
      <c r="AM253" s="223"/>
    </row>
    <row r="254" spans="1:39" ht="75" customHeight="1" x14ac:dyDescent="0.2">
      <c r="A254" s="225"/>
      <c r="B254" s="373"/>
      <c r="C254" s="194"/>
      <c r="D254" s="606" t="s">
        <v>1091</v>
      </c>
      <c r="E254" s="226">
        <v>2</v>
      </c>
      <c r="F254" s="227" t="s">
        <v>1112</v>
      </c>
      <c r="G254" s="228" t="s">
        <v>1111</v>
      </c>
      <c r="H254" s="229" t="s">
        <v>531</v>
      </c>
      <c r="I254" s="230" t="s">
        <v>532</v>
      </c>
      <c r="J254" s="229" t="s">
        <v>593</v>
      </c>
      <c r="K254" s="228" t="s">
        <v>1113</v>
      </c>
      <c r="L254" s="227" t="s">
        <v>534</v>
      </c>
      <c r="M254" s="230">
        <v>2</v>
      </c>
      <c r="N254" s="229" t="s">
        <v>604</v>
      </c>
      <c r="O254" s="230">
        <v>120</v>
      </c>
      <c r="P254" s="231">
        <f>SUM(Q254:W254)</f>
        <v>630000</v>
      </c>
      <c r="Q254" s="232">
        <v>0</v>
      </c>
      <c r="R254" s="231">
        <v>0</v>
      </c>
      <c r="S254" s="232">
        <v>0</v>
      </c>
      <c r="T254" s="231">
        <f>380000+250000</f>
        <v>630000</v>
      </c>
      <c r="U254" s="232">
        <v>0</v>
      </c>
      <c r="V254" s="231">
        <v>0</v>
      </c>
      <c r="W254" s="232">
        <v>0</v>
      </c>
      <c r="X254" s="196"/>
      <c r="Y254" s="196"/>
      <c r="Z254" s="233"/>
      <c r="AA254" s="234"/>
      <c r="AB254" s="235"/>
      <c r="AC254" s="235"/>
      <c r="AD254" s="236"/>
      <c r="AE254" s="235"/>
      <c r="AF254" s="237"/>
      <c r="AG254" s="238"/>
      <c r="AH254" s="239"/>
      <c r="AI254" s="240"/>
      <c r="AJ254" s="240"/>
      <c r="AK254" s="268"/>
      <c r="AL254" s="242"/>
      <c r="AM254" s="243"/>
    </row>
    <row r="255" spans="1:39" ht="75" customHeight="1" thickBot="1" x14ac:dyDescent="0.25">
      <c r="A255" s="343" t="s">
        <v>622</v>
      </c>
      <c r="B255" s="255">
        <v>76025</v>
      </c>
      <c r="C255" s="194"/>
      <c r="D255" s="306" t="s">
        <v>880</v>
      </c>
      <c r="E255" s="280">
        <v>2</v>
      </c>
      <c r="F255" s="263" t="s">
        <v>723</v>
      </c>
      <c r="G255" s="262" t="s">
        <v>624</v>
      </c>
      <c r="H255" s="261" t="s">
        <v>706</v>
      </c>
      <c r="I255" s="260" t="s">
        <v>532</v>
      </c>
      <c r="J255" s="261" t="s">
        <v>593</v>
      </c>
      <c r="K255" s="262" t="s">
        <v>623</v>
      </c>
      <c r="L255" s="263" t="s">
        <v>560</v>
      </c>
      <c r="M255" s="260">
        <v>2</v>
      </c>
      <c r="N255" s="261" t="s">
        <v>604</v>
      </c>
      <c r="O255" s="260">
        <v>120</v>
      </c>
      <c r="P255" s="265">
        <f>SUM(Q255:W255)</f>
        <v>350000</v>
      </c>
      <c r="Q255" s="281">
        <v>0</v>
      </c>
      <c r="R255" s="265">
        <v>0</v>
      </c>
      <c r="S255" s="281">
        <v>0</v>
      </c>
      <c r="T255" s="265">
        <v>350000</v>
      </c>
      <c r="U255" s="281">
        <v>0</v>
      </c>
      <c r="V255" s="265">
        <v>0</v>
      </c>
      <c r="W255" s="281">
        <v>0</v>
      </c>
      <c r="X255" s="196"/>
      <c r="Y255" s="196"/>
      <c r="Z255" s="233"/>
      <c r="AA255" s="234"/>
      <c r="AB255" s="235"/>
      <c r="AC255" s="235"/>
      <c r="AD255" s="236"/>
      <c r="AE255" s="235"/>
      <c r="AF255" s="237"/>
      <c r="AG255" s="238"/>
      <c r="AH255" s="239"/>
      <c r="AI255" s="240"/>
      <c r="AJ255" s="240"/>
      <c r="AK255" s="268"/>
      <c r="AL255" s="242"/>
      <c r="AM255" s="243"/>
    </row>
    <row r="256" spans="1:39" ht="45" customHeight="1" thickBot="1" x14ac:dyDescent="0.25">
      <c r="A256" s="210"/>
      <c r="B256" s="193"/>
      <c r="C256" s="194"/>
      <c r="D256" s="322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3" t="s">
        <v>625</v>
      </c>
      <c r="P256" s="400">
        <f>SUM(P212:P255)</f>
        <v>9714632.4400000013</v>
      </c>
      <c r="Q256" s="400">
        <f t="shared" ref="Q256:W256" si="21">SUM(Q212:Q255)</f>
        <v>0</v>
      </c>
      <c r="R256" s="400">
        <f t="shared" si="21"/>
        <v>0</v>
      </c>
      <c r="S256" s="400">
        <f>SUM(S212:S255)</f>
        <v>0</v>
      </c>
      <c r="T256" s="400">
        <f>SUM(T212:T255)</f>
        <v>9714632.4400000013</v>
      </c>
      <c r="U256" s="400">
        <f t="shared" si="21"/>
        <v>0</v>
      </c>
      <c r="V256" s="400">
        <f t="shared" si="21"/>
        <v>0</v>
      </c>
      <c r="W256" s="325">
        <f t="shared" si="21"/>
        <v>0</v>
      </c>
      <c r="X256" s="196"/>
      <c r="Y256" s="196"/>
      <c r="Z256" s="210"/>
      <c r="AA256" s="210"/>
      <c r="AB256" s="211"/>
      <c r="AC256" s="211"/>
      <c r="AD256" s="212"/>
      <c r="AE256" s="211"/>
      <c r="AF256" s="214"/>
      <c r="AG256" s="214"/>
      <c r="AH256" s="214"/>
      <c r="AI256" s="214"/>
      <c r="AJ256" s="326" t="s">
        <v>182</v>
      </c>
      <c r="AK256" s="327"/>
      <c r="AL256" s="214"/>
      <c r="AM256" s="214"/>
    </row>
    <row r="257" spans="1:39" ht="18.75" thickBot="1" x14ac:dyDescent="0.25">
      <c r="A257" s="328"/>
      <c r="B257" s="193"/>
      <c r="C257" s="194"/>
      <c r="D257" s="329"/>
      <c r="E257" s="330"/>
      <c r="F257" s="330"/>
      <c r="G257" s="330"/>
      <c r="H257" s="329"/>
      <c r="I257" s="329"/>
      <c r="J257" s="329"/>
      <c r="K257" s="329"/>
      <c r="L257" s="329"/>
      <c r="M257" s="329"/>
      <c r="N257" s="329"/>
      <c r="O257" s="329"/>
      <c r="P257" s="331"/>
      <c r="Q257" s="331"/>
      <c r="R257" s="331"/>
      <c r="S257" s="331"/>
      <c r="T257" s="331"/>
      <c r="U257" s="331"/>
      <c r="V257" s="331"/>
      <c r="W257" s="331"/>
      <c r="X257" s="196"/>
      <c r="Y257" s="196"/>
      <c r="Z257" s="210"/>
      <c r="AA257" s="210"/>
      <c r="AB257" s="211"/>
      <c r="AC257" s="211"/>
      <c r="AD257" s="212"/>
      <c r="AE257" s="211"/>
      <c r="AF257" s="214"/>
      <c r="AG257" s="214"/>
      <c r="AH257" s="214"/>
      <c r="AI257" s="214"/>
      <c r="AJ257" s="326"/>
      <c r="AK257" s="326"/>
      <c r="AL257" s="214"/>
      <c r="AM257" s="333"/>
    </row>
    <row r="258" spans="1:39" s="205" customFormat="1" ht="24" thickBot="1" x14ac:dyDescent="0.4">
      <c r="A258" s="198"/>
      <c r="B258" s="193"/>
      <c r="C258" s="194"/>
      <c r="D258" s="367" t="s">
        <v>954</v>
      </c>
      <c r="E258" s="334"/>
      <c r="F258" s="334"/>
      <c r="G258" s="334"/>
      <c r="H258" s="335"/>
      <c r="I258" s="335"/>
      <c r="J258" s="335"/>
      <c r="K258" s="335"/>
      <c r="L258" s="335"/>
      <c r="M258" s="335"/>
      <c r="N258" s="335"/>
      <c r="O258" s="335"/>
      <c r="P258" s="336"/>
      <c r="Q258" s="336"/>
      <c r="R258" s="336"/>
      <c r="S258" s="336"/>
      <c r="T258" s="336"/>
      <c r="U258" s="336"/>
      <c r="V258" s="336"/>
      <c r="W258" s="337"/>
      <c r="X258" s="196"/>
      <c r="Y258" s="196"/>
      <c r="Z258" s="200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03"/>
      <c r="AK258" s="204"/>
      <c r="AL258" s="203"/>
      <c r="AM258" s="204"/>
    </row>
    <row r="259" spans="1:39" s="224" customFormat="1" ht="18.75" thickBot="1" x14ac:dyDescent="0.25">
      <c r="A259" s="215"/>
      <c r="B259" s="193"/>
      <c r="C259" s="194"/>
      <c r="D259" s="219" t="s">
        <v>1505</v>
      </c>
      <c r="E259" s="218"/>
      <c r="F259" s="218"/>
      <c r="G259" s="218"/>
      <c r="H259" s="219"/>
      <c r="I259" s="219"/>
      <c r="J259" s="219"/>
      <c r="K259" s="219"/>
      <c r="L259" s="219"/>
      <c r="M259" s="219"/>
      <c r="N259" s="219"/>
      <c r="O259" s="219"/>
      <c r="P259" s="196"/>
      <c r="Q259" s="196"/>
      <c r="R259" s="196"/>
      <c r="S259" s="196"/>
      <c r="T259" s="196"/>
      <c r="U259" s="196"/>
      <c r="V259" s="196"/>
      <c r="W259" s="196"/>
      <c r="X259" s="196"/>
      <c r="Y259" s="196"/>
      <c r="Z259" s="220"/>
      <c r="AA259" s="221"/>
      <c r="AB259" s="221"/>
      <c r="AC259" s="221"/>
      <c r="AD259" s="221"/>
      <c r="AE259" s="221"/>
      <c r="AF259" s="221"/>
      <c r="AG259" s="221"/>
      <c r="AH259" s="221"/>
      <c r="AI259" s="221"/>
      <c r="AJ259" s="221"/>
      <c r="AK259" s="222"/>
      <c r="AL259" s="223"/>
      <c r="AM259" s="223"/>
    </row>
    <row r="260" spans="1:39" s="224" customFormat="1" ht="64.5" customHeight="1" x14ac:dyDescent="0.2">
      <c r="A260" s="343"/>
      <c r="B260" s="401"/>
      <c r="C260" s="402"/>
      <c r="D260" s="610" t="s">
        <v>1150</v>
      </c>
      <c r="E260" s="226">
        <v>2</v>
      </c>
      <c r="F260" s="227" t="s">
        <v>952</v>
      </c>
      <c r="G260" s="228" t="s">
        <v>1149</v>
      </c>
      <c r="H260" s="229" t="s">
        <v>531</v>
      </c>
      <c r="I260" s="230" t="s">
        <v>532</v>
      </c>
      <c r="J260" s="229" t="s">
        <v>533</v>
      </c>
      <c r="K260" s="228" t="s">
        <v>1074</v>
      </c>
      <c r="L260" s="227" t="s">
        <v>560</v>
      </c>
      <c r="M260" s="403">
        <f>P260/2000</f>
        <v>600</v>
      </c>
      <c r="N260" s="229" t="s">
        <v>225</v>
      </c>
      <c r="O260" s="230">
        <v>300</v>
      </c>
      <c r="P260" s="231">
        <f t="shared" ref="P260" si="22">SUM(Q260:W260)</f>
        <v>1200000</v>
      </c>
      <c r="Q260" s="232">
        <v>0</v>
      </c>
      <c r="R260" s="231">
        <v>0</v>
      </c>
      <c r="S260" s="232">
        <v>1200000</v>
      </c>
      <c r="T260" s="231">
        <v>0</v>
      </c>
      <c r="U260" s="232">
        <v>0</v>
      </c>
      <c r="V260" s="231">
        <v>0</v>
      </c>
      <c r="W260" s="232">
        <v>0</v>
      </c>
      <c r="X260" s="196"/>
      <c r="Y260" s="196"/>
      <c r="Z260" s="351"/>
      <c r="AA260" s="352"/>
      <c r="AB260" s="353"/>
      <c r="AC260" s="353"/>
      <c r="AD260" s="354"/>
      <c r="AE260" s="353"/>
      <c r="AF260" s="355"/>
      <c r="AG260" s="356"/>
      <c r="AH260" s="357"/>
      <c r="AI260" s="356"/>
      <c r="AJ260" s="356"/>
      <c r="AK260" s="358"/>
      <c r="AL260" s="359"/>
      <c r="AM260" s="360"/>
    </row>
    <row r="261" spans="1:39" s="224" customFormat="1" ht="75" customHeight="1" x14ac:dyDescent="0.2">
      <c r="A261" s="343" t="s">
        <v>242</v>
      </c>
      <c r="B261" s="404">
        <v>76047</v>
      </c>
      <c r="C261" s="194"/>
      <c r="D261" s="309" t="s">
        <v>881</v>
      </c>
      <c r="E261" s="405">
        <v>2</v>
      </c>
      <c r="F261" s="308" t="s">
        <v>239</v>
      </c>
      <c r="G261" s="344" t="s">
        <v>634</v>
      </c>
      <c r="H261" s="345" t="s">
        <v>531</v>
      </c>
      <c r="I261" s="303" t="s">
        <v>532</v>
      </c>
      <c r="J261" s="345" t="s">
        <v>533</v>
      </c>
      <c r="K261" s="344" t="s">
        <v>633</v>
      </c>
      <c r="L261" s="308" t="s">
        <v>560</v>
      </c>
      <c r="M261" s="406">
        <f>P261/2000</f>
        <v>635</v>
      </c>
      <c r="N261" s="345" t="s">
        <v>225</v>
      </c>
      <c r="O261" s="303">
        <v>500</v>
      </c>
      <c r="P261" s="252">
        <f t="shared" ref="P261:P263" si="23">SUM(Q261:W261)</f>
        <v>1270000</v>
      </c>
      <c r="Q261" s="304">
        <v>0</v>
      </c>
      <c r="R261" s="252">
        <v>0</v>
      </c>
      <c r="S261" s="304">
        <v>0</v>
      </c>
      <c r="T261" s="252">
        <v>1270000</v>
      </c>
      <c r="U261" s="304">
        <v>0</v>
      </c>
      <c r="V261" s="252">
        <v>0</v>
      </c>
      <c r="W261" s="304">
        <v>0</v>
      </c>
      <c r="X261" s="196"/>
      <c r="Y261" s="196">
        <f>P261/2000</f>
        <v>635</v>
      </c>
      <c r="Z261" s="351"/>
      <c r="AA261" s="352"/>
      <c r="AB261" s="353" t="s">
        <v>239</v>
      </c>
      <c r="AC261" s="353" t="s">
        <v>240</v>
      </c>
      <c r="AD261" s="354"/>
      <c r="AE261" s="353" t="s">
        <v>241</v>
      </c>
      <c r="AF261" s="355"/>
      <c r="AG261" s="356"/>
      <c r="AH261" s="357"/>
      <c r="AI261" s="356"/>
      <c r="AJ261" s="356" t="s">
        <v>225</v>
      </c>
      <c r="AK261" s="358"/>
      <c r="AL261" s="359"/>
      <c r="AM261" s="360"/>
    </row>
    <row r="262" spans="1:39" s="224" customFormat="1" ht="75" customHeight="1" x14ac:dyDescent="0.2">
      <c r="A262" s="343"/>
      <c r="B262" s="404">
        <v>76032</v>
      </c>
      <c r="C262" s="194"/>
      <c r="D262" s="309" t="s">
        <v>1087</v>
      </c>
      <c r="E262" s="407">
        <v>2</v>
      </c>
      <c r="F262" s="308" t="s">
        <v>952</v>
      </c>
      <c r="G262" s="246" t="s">
        <v>951</v>
      </c>
      <c r="H262" s="247" t="s">
        <v>531</v>
      </c>
      <c r="I262" s="248" t="s">
        <v>532</v>
      </c>
      <c r="J262" s="247" t="s">
        <v>533</v>
      </c>
      <c r="K262" s="344" t="s">
        <v>1074</v>
      </c>
      <c r="L262" s="245" t="s">
        <v>560</v>
      </c>
      <c r="M262" s="408">
        <f t="shared" ref="M262:M263" si="24">P262/2000</f>
        <v>450</v>
      </c>
      <c r="N262" s="247" t="s">
        <v>225</v>
      </c>
      <c r="O262" s="248">
        <v>350</v>
      </c>
      <c r="P262" s="250">
        <f t="shared" si="23"/>
        <v>900000</v>
      </c>
      <c r="Q262" s="251">
        <v>0</v>
      </c>
      <c r="R262" s="250">
        <v>0</v>
      </c>
      <c r="S262" s="251">
        <v>0</v>
      </c>
      <c r="T262" s="250">
        <v>900000</v>
      </c>
      <c r="U262" s="251">
        <v>0</v>
      </c>
      <c r="V262" s="250">
        <v>0</v>
      </c>
      <c r="W262" s="251">
        <v>0</v>
      </c>
      <c r="X262" s="196"/>
      <c r="Y262" s="196">
        <f t="shared" ref="Y262:Y338" si="25">P262/2000</f>
        <v>450</v>
      </c>
      <c r="Z262" s="351"/>
      <c r="AA262" s="352"/>
      <c r="AB262" s="353"/>
      <c r="AC262" s="353"/>
      <c r="AD262" s="354"/>
      <c r="AE262" s="353"/>
      <c r="AF262" s="355"/>
      <c r="AG262" s="356"/>
      <c r="AH262" s="357"/>
      <c r="AI262" s="356"/>
      <c r="AJ262" s="356"/>
      <c r="AK262" s="358"/>
      <c r="AL262" s="359"/>
      <c r="AM262" s="360"/>
    </row>
    <row r="263" spans="1:39" s="224" customFormat="1" ht="75" customHeight="1" x14ac:dyDescent="0.2">
      <c r="A263" s="343"/>
      <c r="B263" s="404">
        <v>76042</v>
      </c>
      <c r="C263" s="194"/>
      <c r="D263" s="309" t="s">
        <v>1088</v>
      </c>
      <c r="E263" s="407">
        <v>2</v>
      </c>
      <c r="F263" s="308" t="s">
        <v>701</v>
      </c>
      <c r="G263" s="246" t="s">
        <v>950</v>
      </c>
      <c r="H263" s="247" t="s">
        <v>706</v>
      </c>
      <c r="I263" s="248" t="s">
        <v>532</v>
      </c>
      <c r="J263" s="247" t="s">
        <v>533</v>
      </c>
      <c r="K263" s="344" t="s">
        <v>1075</v>
      </c>
      <c r="L263" s="245" t="s">
        <v>560</v>
      </c>
      <c r="M263" s="408">
        <f t="shared" si="24"/>
        <v>475</v>
      </c>
      <c r="N263" s="247" t="s">
        <v>225</v>
      </c>
      <c r="O263" s="248">
        <v>250</v>
      </c>
      <c r="P263" s="250">
        <f t="shared" si="23"/>
        <v>950000</v>
      </c>
      <c r="Q263" s="251">
        <v>0</v>
      </c>
      <c r="R263" s="250">
        <v>0</v>
      </c>
      <c r="S263" s="251">
        <v>0</v>
      </c>
      <c r="T263" s="250">
        <v>950000</v>
      </c>
      <c r="U263" s="251">
        <v>0</v>
      </c>
      <c r="V263" s="250">
        <v>0</v>
      </c>
      <c r="W263" s="251">
        <v>0</v>
      </c>
      <c r="X263" s="196"/>
      <c r="Y263" s="196">
        <f t="shared" si="25"/>
        <v>475</v>
      </c>
      <c r="Z263" s="351"/>
      <c r="AA263" s="352"/>
      <c r="AB263" s="353"/>
      <c r="AC263" s="353"/>
      <c r="AD263" s="354"/>
      <c r="AE263" s="353"/>
      <c r="AF263" s="355"/>
      <c r="AG263" s="356"/>
      <c r="AH263" s="357"/>
      <c r="AI263" s="356"/>
      <c r="AJ263" s="356"/>
      <c r="AK263" s="358"/>
      <c r="AL263" s="359"/>
      <c r="AM263" s="360"/>
    </row>
    <row r="264" spans="1:39" s="224" customFormat="1" ht="75" customHeight="1" thickBot="1" x14ac:dyDescent="0.25">
      <c r="A264" s="343"/>
      <c r="B264" s="373"/>
      <c r="C264" s="194"/>
      <c r="D264" s="256" t="s">
        <v>1144</v>
      </c>
      <c r="E264" s="409">
        <v>2</v>
      </c>
      <c r="F264" s="257" t="s">
        <v>1145</v>
      </c>
      <c r="G264" s="262" t="s">
        <v>1146</v>
      </c>
      <c r="H264" s="261" t="s">
        <v>706</v>
      </c>
      <c r="I264" s="260" t="s">
        <v>532</v>
      </c>
      <c r="J264" s="261" t="s">
        <v>533</v>
      </c>
      <c r="K264" s="258" t="s">
        <v>1147</v>
      </c>
      <c r="L264" s="263" t="s">
        <v>534</v>
      </c>
      <c r="M264" s="410">
        <v>1080</v>
      </c>
      <c r="N264" s="261" t="s">
        <v>225</v>
      </c>
      <c r="O264" s="260">
        <v>600</v>
      </c>
      <c r="P264" s="265">
        <f>SUM(Q264:V264)</f>
        <v>1296000</v>
      </c>
      <c r="Q264" s="281">
        <v>0</v>
      </c>
      <c r="R264" s="265">
        <v>0</v>
      </c>
      <c r="S264" s="281">
        <v>1296000</v>
      </c>
      <c r="T264" s="265">
        <v>0</v>
      </c>
      <c r="U264" s="281">
        <v>0</v>
      </c>
      <c r="V264" s="265">
        <v>0</v>
      </c>
      <c r="W264" s="281"/>
      <c r="X264" s="196"/>
      <c r="Y264" s="196"/>
      <c r="Z264" s="351"/>
      <c r="AA264" s="352"/>
      <c r="AB264" s="353"/>
      <c r="AC264" s="353"/>
      <c r="AD264" s="354"/>
      <c r="AE264" s="353"/>
      <c r="AF264" s="355"/>
      <c r="AG264" s="356"/>
      <c r="AH264" s="357"/>
      <c r="AI264" s="356"/>
      <c r="AJ264" s="356"/>
      <c r="AK264" s="358"/>
      <c r="AL264" s="359"/>
      <c r="AM264" s="360"/>
    </row>
    <row r="265" spans="1:39" x14ac:dyDescent="0.2">
      <c r="A265" s="411"/>
      <c r="B265" s="193"/>
      <c r="C265" s="194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412"/>
      <c r="P265" s="413"/>
      <c r="Q265" s="413"/>
      <c r="R265" s="413"/>
      <c r="S265" s="413"/>
      <c r="T265" s="414"/>
      <c r="U265" s="413"/>
      <c r="V265" s="413"/>
      <c r="W265" s="413"/>
      <c r="X265" s="196"/>
      <c r="Y265" s="196">
        <f t="shared" si="25"/>
        <v>0</v>
      </c>
      <c r="Z265" s="16"/>
      <c r="AA265" s="104"/>
      <c r="AB265" s="105"/>
      <c r="AC265" s="106"/>
      <c r="AD265" s="107"/>
      <c r="AE265" s="108"/>
      <c r="AF265" s="415"/>
      <c r="AG265" s="415"/>
      <c r="AH265" s="415"/>
      <c r="AI265" s="415"/>
      <c r="AJ265" s="415"/>
      <c r="AK265" s="415"/>
    </row>
    <row r="266" spans="1:39" s="224" customFormat="1" ht="18.75" thickBot="1" x14ac:dyDescent="0.25">
      <c r="A266" s="215"/>
      <c r="B266" s="193"/>
      <c r="C266" s="194"/>
      <c r="D266" s="216" t="s">
        <v>42</v>
      </c>
      <c r="E266" s="217"/>
      <c r="F266" s="217"/>
      <c r="G266" s="217"/>
      <c r="H266" s="216"/>
      <c r="I266" s="219"/>
      <c r="J266" s="219"/>
      <c r="K266" s="219"/>
      <c r="L266" s="219"/>
      <c r="M266" s="219"/>
      <c r="N266" s="219"/>
      <c r="O266" s="219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>
        <f>P266/2000</f>
        <v>0</v>
      </c>
      <c r="Z266" s="220"/>
      <c r="AA266" s="221"/>
      <c r="AB266" s="221"/>
      <c r="AC266" s="221"/>
      <c r="AD266" s="221"/>
      <c r="AE266" s="221"/>
      <c r="AF266" s="221"/>
      <c r="AG266" s="221"/>
      <c r="AH266" s="221"/>
      <c r="AI266" s="221"/>
      <c r="AJ266" s="221"/>
      <c r="AK266" s="222"/>
      <c r="AL266" s="223"/>
      <c r="AM266" s="223"/>
    </row>
    <row r="267" spans="1:39" s="224" customFormat="1" ht="75" customHeight="1" thickBot="1" x14ac:dyDescent="0.25">
      <c r="A267" s="343" t="s">
        <v>1601</v>
      </c>
      <c r="B267" s="193"/>
      <c r="C267" s="194"/>
      <c r="D267" s="315" t="s">
        <v>914</v>
      </c>
      <c r="E267" s="365">
        <v>2</v>
      </c>
      <c r="F267" s="315" t="s">
        <v>766</v>
      </c>
      <c r="G267" s="316" t="s">
        <v>691</v>
      </c>
      <c r="H267" s="317" t="s">
        <v>706</v>
      </c>
      <c r="I267" s="318" t="s">
        <v>532</v>
      </c>
      <c r="J267" s="317" t="s">
        <v>533</v>
      </c>
      <c r="K267" s="316" t="s">
        <v>652</v>
      </c>
      <c r="L267" s="315" t="s">
        <v>534</v>
      </c>
      <c r="M267" s="416">
        <f>P267/2000</f>
        <v>1950</v>
      </c>
      <c r="N267" s="317" t="s">
        <v>225</v>
      </c>
      <c r="O267" s="318">
        <v>450</v>
      </c>
      <c r="P267" s="319">
        <f>SUM(Q267:W267)</f>
        <v>3900000</v>
      </c>
      <c r="Q267" s="320">
        <v>0</v>
      </c>
      <c r="R267" s="319">
        <v>0</v>
      </c>
      <c r="S267" s="320">
        <v>3900000</v>
      </c>
      <c r="T267" s="319">
        <v>0</v>
      </c>
      <c r="U267" s="320">
        <v>0</v>
      </c>
      <c r="V267" s="319">
        <v>0</v>
      </c>
      <c r="W267" s="321">
        <v>0</v>
      </c>
      <c r="X267" s="196"/>
      <c r="Y267" s="196">
        <f>P267/2000</f>
        <v>1950</v>
      </c>
      <c r="Z267" s="351" t="s">
        <v>41</v>
      </c>
      <c r="AA267" s="352" t="s">
        <v>45</v>
      </c>
      <c r="AB267" s="353" t="s">
        <v>44</v>
      </c>
      <c r="AC267" s="353" t="s">
        <v>43</v>
      </c>
      <c r="AD267" s="354" t="s">
        <v>42</v>
      </c>
      <c r="AE267" s="353" t="s">
        <v>8</v>
      </c>
      <c r="AF267" s="355"/>
      <c r="AG267" s="356"/>
      <c r="AH267" s="357"/>
      <c r="AI267" s="356"/>
      <c r="AJ267" s="356"/>
      <c r="AK267" s="358"/>
      <c r="AL267" s="359"/>
      <c r="AM267" s="360"/>
    </row>
    <row r="268" spans="1:39" x14ac:dyDescent="0.2">
      <c r="A268" s="411"/>
      <c r="B268" s="193"/>
      <c r="C268" s="194"/>
      <c r="D268" s="340"/>
      <c r="E268" s="340"/>
      <c r="F268" s="340"/>
      <c r="G268" s="340"/>
      <c r="H268" s="340"/>
      <c r="I268" s="340"/>
      <c r="J268" s="340"/>
      <c r="K268" s="340"/>
      <c r="L268" s="412"/>
      <c r="M268" s="412"/>
      <c r="N268" s="412"/>
      <c r="O268" s="412"/>
      <c r="P268" s="413"/>
      <c r="Q268" s="413"/>
      <c r="R268" s="413"/>
      <c r="S268" s="413"/>
      <c r="T268" s="414"/>
      <c r="U268" s="413"/>
      <c r="V268" s="413"/>
      <c r="W268" s="413"/>
      <c r="X268" s="196"/>
      <c r="Y268" s="196">
        <f t="shared" ref="Y268" si="26">P268/2000</f>
        <v>0</v>
      </c>
      <c r="Z268" s="16"/>
      <c r="AA268" s="104"/>
      <c r="AB268" s="105"/>
      <c r="AC268" s="106"/>
      <c r="AD268" s="107"/>
      <c r="AE268" s="108"/>
      <c r="AF268" s="415"/>
      <c r="AG268" s="415"/>
      <c r="AH268" s="415"/>
      <c r="AI268" s="415"/>
      <c r="AJ268" s="415"/>
      <c r="AK268" s="415"/>
    </row>
    <row r="269" spans="1:39" s="224" customFormat="1" ht="18.75" thickBot="1" x14ac:dyDescent="0.25">
      <c r="A269" s="215"/>
      <c r="B269" s="193"/>
      <c r="C269" s="194"/>
      <c r="D269" s="216" t="s">
        <v>7</v>
      </c>
      <c r="E269" s="217"/>
      <c r="F269" s="217"/>
      <c r="G269" s="217"/>
      <c r="H269" s="216"/>
      <c r="I269" s="216"/>
      <c r="J269" s="216"/>
      <c r="K269" s="216"/>
      <c r="L269" s="216"/>
      <c r="M269" s="216"/>
      <c r="N269" s="216"/>
      <c r="O269" s="219"/>
      <c r="P269" s="196"/>
      <c r="Q269" s="196"/>
      <c r="R269" s="196"/>
      <c r="S269" s="196"/>
      <c r="T269" s="278"/>
      <c r="U269" s="196"/>
      <c r="V269" s="196"/>
      <c r="W269" s="196"/>
      <c r="X269" s="196"/>
      <c r="Y269" s="196">
        <f t="shared" si="25"/>
        <v>0</v>
      </c>
      <c r="Z269" s="220"/>
      <c r="AA269" s="221"/>
      <c r="AB269" s="221"/>
      <c r="AC269" s="221"/>
      <c r="AD269" s="221"/>
      <c r="AE269" s="221"/>
      <c r="AF269" s="221"/>
      <c r="AG269" s="221"/>
      <c r="AH269" s="221"/>
      <c r="AI269" s="221"/>
      <c r="AJ269" s="221"/>
      <c r="AK269" s="222"/>
      <c r="AL269" s="223"/>
      <c r="AM269" s="223"/>
    </row>
    <row r="270" spans="1:39" s="224" customFormat="1" ht="75" customHeight="1" x14ac:dyDescent="0.2">
      <c r="A270" s="343" t="s">
        <v>453</v>
      </c>
      <c r="B270" s="193"/>
      <c r="C270" s="194"/>
      <c r="D270" s="606" t="s">
        <v>883</v>
      </c>
      <c r="E270" s="226">
        <v>2</v>
      </c>
      <c r="F270" s="227" t="s">
        <v>730</v>
      </c>
      <c r="G270" s="228" t="s">
        <v>641</v>
      </c>
      <c r="H270" s="229" t="s">
        <v>706</v>
      </c>
      <c r="I270" s="230" t="s">
        <v>532</v>
      </c>
      <c r="J270" s="229" t="s">
        <v>533</v>
      </c>
      <c r="K270" s="228" t="s">
        <v>695</v>
      </c>
      <c r="L270" s="227" t="s">
        <v>534</v>
      </c>
      <c r="M270" s="403">
        <f>P270/2000</f>
        <v>981.31534999999405</v>
      </c>
      <c r="N270" s="229" t="s">
        <v>225</v>
      </c>
      <c r="O270" s="230">
        <v>300</v>
      </c>
      <c r="P270" s="231">
        <f>SUM(Q270:W270)</f>
        <v>1962630.6999999881</v>
      </c>
      <c r="Q270" s="232">
        <v>0</v>
      </c>
      <c r="R270" s="231">
        <v>0</v>
      </c>
      <c r="S270" s="232">
        <v>1962630.6999999881</v>
      </c>
      <c r="T270" s="231">
        <v>0</v>
      </c>
      <c r="U270" s="232">
        <v>0</v>
      </c>
      <c r="V270" s="231">
        <v>0</v>
      </c>
      <c r="W270" s="232">
        <v>0</v>
      </c>
      <c r="X270" s="196"/>
      <c r="Y270" s="196">
        <f t="shared" si="25"/>
        <v>981.31534999999405</v>
      </c>
      <c r="Z270" s="351"/>
      <c r="AA270" s="352"/>
      <c r="AB270" s="353"/>
      <c r="AC270" s="353"/>
      <c r="AD270" s="354"/>
      <c r="AE270" s="353"/>
      <c r="AF270" s="355"/>
      <c r="AG270" s="356"/>
      <c r="AH270" s="357"/>
      <c r="AI270" s="356"/>
      <c r="AJ270" s="356"/>
      <c r="AK270" s="358"/>
      <c r="AL270" s="359"/>
      <c r="AM270" s="360"/>
    </row>
    <row r="271" spans="1:39" s="224" customFormat="1" ht="75" customHeight="1" thickBot="1" x14ac:dyDescent="0.25">
      <c r="A271" s="343" t="s">
        <v>647</v>
      </c>
      <c r="B271" s="193"/>
      <c r="C271" s="194"/>
      <c r="D271" s="306" t="s">
        <v>884</v>
      </c>
      <c r="E271" s="280">
        <v>2</v>
      </c>
      <c r="F271" s="263" t="s">
        <v>708</v>
      </c>
      <c r="G271" s="262" t="s">
        <v>643</v>
      </c>
      <c r="H271" s="261" t="s">
        <v>706</v>
      </c>
      <c r="I271" s="260" t="s">
        <v>532</v>
      </c>
      <c r="J271" s="261" t="s">
        <v>533</v>
      </c>
      <c r="K271" s="262" t="s">
        <v>642</v>
      </c>
      <c r="L271" s="263" t="s">
        <v>534</v>
      </c>
      <c r="M271" s="410">
        <f>P271/2000</f>
        <v>1080</v>
      </c>
      <c r="N271" s="261" t="s">
        <v>225</v>
      </c>
      <c r="O271" s="260">
        <v>500</v>
      </c>
      <c r="P271" s="265">
        <f>SUM(Q271:W271)</f>
        <v>2160000</v>
      </c>
      <c r="Q271" s="281">
        <v>0</v>
      </c>
      <c r="R271" s="265">
        <v>2160000</v>
      </c>
      <c r="S271" s="281">
        <v>0</v>
      </c>
      <c r="T271" s="265">
        <v>0</v>
      </c>
      <c r="U271" s="281">
        <v>0</v>
      </c>
      <c r="V271" s="265">
        <v>0</v>
      </c>
      <c r="W271" s="281">
        <v>0</v>
      </c>
      <c r="X271" s="196"/>
      <c r="Y271" s="196">
        <f t="shared" si="25"/>
        <v>1080</v>
      </c>
      <c r="Z271" s="351" t="s">
        <v>452</v>
      </c>
      <c r="AA271" s="352" t="s">
        <v>962</v>
      </c>
      <c r="AB271" s="353"/>
      <c r="AC271" s="353" t="s">
        <v>454</v>
      </c>
      <c r="AD271" s="354" t="s">
        <v>111</v>
      </c>
      <c r="AE271" s="353" t="s">
        <v>8</v>
      </c>
      <c r="AF271" s="355" t="s">
        <v>455</v>
      </c>
      <c r="AG271" s="356"/>
      <c r="AH271" s="357" t="s">
        <v>451</v>
      </c>
      <c r="AI271" s="356"/>
      <c r="AJ271" s="356"/>
      <c r="AK271" s="358"/>
      <c r="AL271" s="359"/>
      <c r="AM271" s="360"/>
    </row>
    <row r="272" spans="1:39" x14ac:dyDescent="0.2">
      <c r="A272" s="411"/>
      <c r="B272" s="193"/>
      <c r="C272" s="194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412"/>
      <c r="P272" s="413"/>
      <c r="Q272" s="413"/>
      <c r="R272" s="413"/>
      <c r="S272" s="413"/>
      <c r="T272" s="414"/>
      <c r="U272" s="413"/>
      <c r="V272" s="413"/>
      <c r="W272" s="413"/>
      <c r="X272" s="196"/>
      <c r="Y272" s="196">
        <f t="shared" si="25"/>
        <v>0</v>
      </c>
      <c r="Z272" s="16"/>
      <c r="AA272" s="104"/>
      <c r="AB272" s="105"/>
      <c r="AC272" s="106"/>
      <c r="AD272" s="107"/>
      <c r="AE272" s="108"/>
      <c r="AF272" s="415"/>
      <c r="AG272" s="415"/>
      <c r="AH272" s="415"/>
      <c r="AI272" s="415"/>
      <c r="AJ272" s="415"/>
      <c r="AK272" s="415"/>
    </row>
    <row r="273" spans="1:39" s="224" customFormat="1" ht="18.75" thickBot="1" x14ac:dyDescent="0.25">
      <c r="A273" s="215"/>
      <c r="B273" s="193"/>
      <c r="C273" s="194"/>
      <c r="D273" s="216" t="s">
        <v>51</v>
      </c>
      <c r="E273" s="217"/>
      <c r="F273" s="217"/>
      <c r="G273" s="217"/>
      <c r="H273" s="216"/>
      <c r="I273" s="216"/>
      <c r="J273" s="216"/>
      <c r="K273" s="216"/>
      <c r="L273" s="216"/>
      <c r="M273" s="216"/>
      <c r="N273" s="216"/>
      <c r="O273" s="219"/>
      <c r="P273" s="196"/>
      <c r="Q273" s="196"/>
      <c r="R273" s="196"/>
      <c r="S273" s="196"/>
      <c r="T273" s="278"/>
      <c r="U273" s="196"/>
      <c r="V273" s="196"/>
      <c r="W273" s="196"/>
      <c r="X273" s="196"/>
      <c r="Y273" s="196">
        <f t="shared" si="25"/>
        <v>0</v>
      </c>
      <c r="Z273" s="220"/>
      <c r="AA273" s="221"/>
      <c r="AB273" s="221"/>
      <c r="AC273" s="221"/>
      <c r="AD273" s="221"/>
      <c r="AE273" s="221"/>
      <c r="AF273" s="221"/>
      <c r="AG273" s="221"/>
      <c r="AH273" s="221"/>
      <c r="AI273" s="221"/>
      <c r="AJ273" s="221"/>
      <c r="AK273" s="222"/>
      <c r="AL273" s="223"/>
      <c r="AM273" s="223"/>
    </row>
    <row r="274" spans="1:39" s="224" customFormat="1" ht="75" customHeight="1" x14ac:dyDescent="0.2">
      <c r="A274" s="343" t="s">
        <v>324</v>
      </c>
      <c r="B274" s="193"/>
      <c r="C274" s="194"/>
      <c r="D274" s="226" t="s">
        <v>888</v>
      </c>
      <c r="E274" s="227">
        <v>2</v>
      </c>
      <c r="F274" s="226" t="s">
        <v>772</v>
      </c>
      <c r="G274" s="283" t="s">
        <v>1504</v>
      </c>
      <c r="H274" s="230" t="s">
        <v>706</v>
      </c>
      <c r="I274" s="229" t="s">
        <v>532</v>
      </c>
      <c r="J274" s="230" t="s">
        <v>533</v>
      </c>
      <c r="K274" s="283" t="s">
        <v>655</v>
      </c>
      <c r="L274" s="226" t="s">
        <v>534</v>
      </c>
      <c r="M274" s="417">
        <v>75</v>
      </c>
      <c r="N274" s="230" t="s">
        <v>644</v>
      </c>
      <c r="O274" s="229">
        <v>80</v>
      </c>
      <c r="P274" s="232">
        <f>SUM(Q274:W274)</f>
        <v>225000</v>
      </c>
      <c r="Q274" s="231">
        <v>0</v>
      </c>
      <c r="R274" s="232">
        <f>M274*3000</f>
        <v>225000</v>
      </c>
      <c r="S274" s="231">
        <v>0</v>
      </c>
      <c r="T274" s="232">
        <v>0</v>
      </c>
      <c r="U274" s="231">
        <v>0</v>
      </c>
      <c r="V274" s="232">
        <v>0</v>
      </c>
      <c r="W274" s="279">
        <v>0</v>
      </c>
      <c r="X274" s="196"/>
      <c r="Y274" s="196">
        <f t="shared" si="25"/>
        <v>112.5</v>
      </c>
      <c r="Z274" s="351"/>
      <c r="AA274" s="352"/>
      <c r="AB274" s="353"/>
      <c r="AC274" s="353"/>
      <c r="AD274" s="354"/>
      <c r="AE274" s="353"/>
      <c r="AF274" s="355"/>
      <c r="AG274" s="356"/>
      <c r="AH274" s="357"/>
      <c r="AI274" s="356"/>
      <c r="AJ274" s="356"/>
      <c r="AK274" s="358"/>
      <c r="AL274" s="359"/>
      <c r="AM274" s="360"/>
    </row>
    <row r="275" spans="1:39" s="224" customFormat="1" ht="75" customHeight="1" thickBot="1" x14ac:dyDescent="0.25">
      <c r="A275" s="343" t="s">
        <v>324</v>
      </c>
      <c r="B275" s="193"/>
      <c r="C275" s="194"/>
      <c r="D275" s="280" t="s">
        <v>889</v>
      </c>
      <c r="E275" s="263">
        <v>2</v>
      </c>
      <c r="F275" s="280" t="s">
        <v>728</v>
      </c>
      <c r="G275" s="288" t="s">
        <v>645</v>
      </c>
      <c r="H275" s="260" t="s">
        <v>726</v>
      </c>
      <c r="I275" s="261" t="s">
        <v>532</v>
      </c>
      <c r="J275" s="260" t="s">
        <v>533</v>
      </c>
      <c r="K275" s="288" t="s">
        <v>646</v>
      </c>
      <c r="L275" s="280" t="s">
        <v>534</v>
      </c>
      <c r="M275" s="418">
        <f>P275/2000</f>
        <v>1750</v>
      </c>
      <c r="N275" s="260" t="s">
        <v>225</v>
      </c>
      <c r="O275" s="261">
        <v>600</v>
      </c>
      <c r="P275" s="281">
        <f>SUM(Q275:W275)</f>
        <v>3500000</v>
      </c>
      <c r="Q275" s="265">
        <v>0</v>
      </c>
      <c r="R275" s="281">
        <v>3500000</v>
      </c>
      <c r="S275" s="265">
        <v>0</v>
      </c>
      <c r="T275" s="281">
        <v>0</v>
      </c>
      <c r="U275" s="265">
        <v>0</v>
      </c>
      <c r="V275" s="281">
        <v>0</v>
      </c>
      <c r="W275" s="282">
        <v>0</v>
      </c>
      <c r="X275" s="196"/>
      <c r="Y275" s="196">
        <f t="shared" si="25"/>
        <v>1750</v>
      </c>
      <c r="Z275" s="351"/>
      <c r="AA275" s="352"/>
      <c r="AB275" s="353"/>
      <c r="AC275" s="353"/>
      <c r="AD275" s="354"/>
      <c r="AE275" s="353"/>
      <c r="AF275" s="355"/>
      <c r="AG275" s="356"/>
      <c r="AH275" s="357"/>
      <c r="AI275" s="356"/>
      <c r="AJ275" s="356"/>
      <c r="AK275" s="358"/>
      <c r="AL275" s="359"/>
      <c r="AM275" s="360"/>
    </row>
    <row r="276" spans="1:39" x14ac:dyDescent="0.2">
      <c r="A276" s="411"/>
      <c r="B276" s="193"/>
      <c r="C276" s="194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412"/>
      <c r="P276" s="413"/>
      <c r="Q276" s="413"/>
      <c r="R276" s="413"/>
      <c r="S276" s="413"/>
      <c r="T276" s="414"/>
      <c r="U276" s="413"/>
      <c r="V276" s="413"/>
      <c r="W276" s="413"/>
      <c r="X276" s="196"/>
      <c r="Y276" s="196">
        <f t="shared" si="25"/>
        <v>0</v>
      </c>
      <c r="Z276" s="16"/>
      <c r="AA276" s="104"/>
      <c r="AB276" s="105"/>
      <c r="AC276" s="106"/>
      <c r="AD276" s="107"/>
      <c r="AE276" s="108"/>
      <c r="AF276" s="415"/>
      <c r="AG276" s="415"/>
      <c r="AH276" s="415"/>
      <c r="AI276" s="415"/>
      <c r="AJ276" s="415"/>
      <c r="AK276" s="415"/>
    </row>
    <row r="277" spans="1:39" s="224" customFormat="1" ht="18.75" thickBot="1" x14ac:dyDescent="0.25">
      <c r="A277" s="215"/>
      <c r="B277" s="193"/>
      <c r="C277" s="194"/>
      <c r="D277" s="216" t="s">
        <v>37</v>
      </c>
      <c r="E277" s="217"/>
      <c r="F277" s="217"/>
      <c r="G277" s="217"/>
      <c r="H277" s="216"/>
      <c r="I277" s="216"/>
      <c r="J277" s="216"/>
      <c r="K277" s="216"/>
      <c r="L277" s="216"/>
      <c r="M277" s="216"/>
      <c r="N277" s="216"/>
      <c r="O277" s="219"/>
      <c r="P277" s="196"/>
      <c r="Q277" s="196"/>
      <c r="R277" s="196"/>
      <c r="S277" s="196"/>
      <c r="T277" s="278"/>
      <c r="U277" s="196"/>
      <c r="V277" s="196"/>
      <c r="W277" s="196"/>
      <c r="X277" s="196"/>
      <c r="Y277" s="196">
        <f t="shared" si="25"/>
        <v>0</v>
      </c>
      <c r="Z277" s="220"/>
      <c r="AA277" s="221"/>
      <c r="AB277" s="221"/>
      <c r="AC277" s="221"/>
      <c r="AD277" s="221"/>
      <c r="AE277" s="221"/>
      <c r="AF277" s="221"/>
      <c r="AG277" s="221"/>
      <c r="AH277" s="221"/>
      <c r="AI277" s="221"/>
      <c r="AJ277" s="221"/>
      <c r="AK277" s="222"/>
      <c r="AL277" s="223"/>
      <c r="AM277" s="223"/>
    </row>
    <row r="278" spans="1:39" ht="75" customHeight="1" x14ac:dyDescent="0.2">
      <c r="A278" s="225"/>
      <c r="B278" s="193"/>
      <c r="C278" s="194"/>
      <c r="D278" s="606" t="s">
        <v>1120</v>
      </c>
      <c r="E278" s="226">
        <v>2</v>
      </c>
      <c r="F278" s="227" t="s">
        <v>1119</v>
      </c>
      <c r="G278" s="228" t="s">
        <v>1118</v>
      </c>
      <c r="H278" s="229" t="s">
        <v>710</v>
      </c>
      <c r="I278" s="230" t="s">
        <v>532</v>
      </c>
      <c r="J278" s="229" t="s">
        <v>533</v>
      </c>
      <c r="K278" s="228" t="s">
        <v>1117</v>
      </c>
      <c r="L278" s="227" t="s">
        <v>560</v>
      </c>
      <c r="M278" s="403">
        <f>P278/50</f>
        <v>6728</v>
      </c>
      <c r="N278" s="229" t="s">
        <v>225</v>
      </c>
      <c r="O278" s="230">
        <v>200</v>
      </c>
      <c r="P278" s="231">
        <f>SUM(Q278:W278)</f>
        <v>336400</v>
      </c>
      <c r="Q278" s="232">
        <v>0</v>
      </c>
      <c r="R278" s="231">
        <v>0</v>
      </c>
      <c r="S278" s="232">
        <v>0</v>
      </c>
      <c r="T278" s="231">
        <v>336400</v>
      </c>
      <c r="U278" s="232">
        <v>0</v>
      </c>
      <c r="V278" s="231">
        <v>0</v>
      </c>
      <c r="W278" s="232">
        <v>0</v>
      </c>
      <c r="X278" s="196"/>
      <c r="Y278" s="196"/>
      <c r="Z278" s="233"/>
      <c r="AA278" s="234"/>
      <c r="AB278" s="235"/>
      <c r="AC278" s="235"/>
      <c r="AD278" s="236"/>
      <c r="AE278" s="235"/>
      <c r="AF278" s="237"/>
      <c r="AG278" s="238"/>
      <c r="AH278" s="239"/>
      <c r="AI278" s="240"/>
      <c r="AJ278" s="240"/>
      <c r="AK278" s="268"/>
      <c r="AL278" s="242"/>
      <c r="AM278" s="243"/>
    </row>
    <row r="279" spans="1:39" s="224" customFormat="1" ht="75" customHeight="1" x14ac:dyDescent="0.2">
      <c r="A279" s="343" t="s">
        <v>1602</v>
      </c>
      <c r="B279" s="193"/>
      <c r="C279" s="194"/>
      <c r="D279" s="309" t="s">
        <v>890</v>
      </c>
      <c r="E279" s="308">
        <v>2</v>
      </c>
      <c r="F279" s="309" t="s">
        <v>736</v>
      </c>
      <c r="G279" s="348" t="s">
        <v>649</v>
      </c>
      <c r="H279" s="303" t="s">
        <v>531</v>
      </c>
      <c r="I279" s="345" t="s">
        <v>532</v>
      </c>
      <c r="J279" s="303" t="s">
        <v>533</v>
      </c>
      <c r="K279" s="348" t="s">
        <v>648</v>
      </c>
      <c r="L279" s="419" t="s">
        <v>534</v>
      </c>
      <c r="M279" s="406">
        <f t="shared" ref="M279:M338" si="27">P279/2000</f>
        <v>1080</v>
      </c>
      <c r="N279" s="420" t="s">
        <v>225</v>
      </c>
      <c r="O279" s="345">
        <v>400</v>
      </c>
      <c r="P279" s="304">
        <f>SUM(Q279:W279)</f>
        <v>2160000</v>
      </c>
      <c r="Q279" s="252">
        <v>0</v>
      </c>
      <c r="R279" s="304">
        <v>0</v>
      </c>
      <c r="S279" s="252">
        <v>2160000</v>
      </c>
      <c r="T279" s="304">
        <v>0</v>
      </c>
      <c r="U279" s="252">
        <v>0</v>
      </c>
      <c r="V279" s="304">
        <v>0</v>
      </c>
      <c r="W279" s="379">
        <v>0</v>
      </c>
      <c r="X279" s="196"/>
      <c r="Y279" s="196">
        <f t="shared" si="25"/>
        <v>1080</v>
      </c>
      <c r="Z279" s="351" t="s">
        <v>9</v>
      </c>
      <c r="AA279" s="352" t="s">
        <v>13</v>
      </c>
      <c r="AB279" s="353" t="s">
        <v>11</v>
      </c>
      <c r="AC279" s="353" t="s">
        <v>12</v>
      </c>
      <c r="AD279" s="354" t="s">
        <v>10</v>
      </c>
      <c r="AE279" s="353" t="s">
        <v>8</v>
      </c>
      <c r="AF279" s="355"/>
      <c r="AG279" s="356" t="s">
        <v>326</v>
      </c>
      <c r="AH279" s="357"/>
      <c r="AI279" s="356"/>
      <c r="AJ279" s="356"/>
      <c r="AK279" s="358"/>
      <c r="AL279" s="359"/>
      <c r="AM279" s="360"/>
    </row>
    <row r="280" spans="1:39" s="224" customFormat="1" ht="75" customHeight="1" x14ac:dyDescent="0.2">
      <c r="A280" s="343" t="s">
        <v>1603</v>
      </c>
      <c r="B280" s="193"/>
      <c r="C280" s="194"/>
      <c r="D280" s="244" t="s">
        <v>891</v>
      </c>
      <c r="E280" s="245">
        <v>2</v>
      </c>
      <c r="F280" s="244" t="s">
        <v>709</v>
      </c>
      <c r="G280" s="285" t="s">
        <v>651</v>
      </c>
      <c r="H280" s="248" t="s">
        <v>531</v>
      </c>
      <c r="I280" s="247" t="s">
        <v>532</v>
      </c>
      <c r="J280" s="248" t="s">
        <v>533</v>
      </c>
      <c r="K280" s="285" t="s">
        <v>652</v>
      </c>
      <c r="L280" s="307" t="s">
        <v>534</v>
      </c>
      <c r="M280" s="408">
        <f t="shared" si="27"/>
        <v>1750</v>
      </c>
      <c r="N280" s="421" t="s">
        <v>225</v>
      </c>
      <c r="O280" s="247">
        <v>500</v>
      </c>
      <c r="P280" s="251">
        <f>SUM(Q280:W280)</f>
        <v>3500000</v>
      </c>
      <c r="Q280" s="250">
        <v>0</v>
      </c>
      <c r="R280" s="251">
        <v>3500000</v>
      </c>
      <c r="S280" s="250">
        <v>0</v>
      </c>
      <c r="T280" s="251">
        <v>0</v>
      </c>
      <c r="U280" s="250">
        <v>0</v>
      </c>
      <c r="V280" s="251">
        <v>0</v>
      </c>
      <c r="W280" s="286">
        <v>0</v>
      </c>
      <c r="X280" s="196"/>
      <c r="Y280" s="196">
        <f t="shared" si="25"/>
        <v>1750</v>
      </c>
      <c r="Z280" s="351" t="s">
        <v>392</v>
      </c>
      <c r="AA280" s="352"/>
      <c r="AB280" s="353" t="s">
        <v>36</v>
      </c>
      <c r="AC280" s="353" t="s">
        <v>36</v>
      </c>
      <c r="AD280" s="354" t="s">
        <v>66</v>
      </c>
      <c r="AE280" s="353" t="s">
        <v>8</v>
      </c>
      <c r="AF280" s="355"/>
      <c r="AG280" s="356" t="s">
        <v>328</v>
      </c>
      <c r="AH280" s="357"/>
      <c r="AI280" s="356"/>
      <c r="AJ280" s="356"/>
      <c r="AK280" s="358"/>
      <c r="AL280" s="359"/>
      <c r="AM280" s="360"/>
    </row>
    <row r="281" spans="1:39" s="224" customFormat="1" ht="75" customHeight="1" thickBot="1" x14ac:dyDescent="0.25">
      <c r="A281" s="343" t="s">
        <v>1604</v>
      </c>
      <c r="B281" s="193"/>
      <c r="C281" s="194"/>
      <c r="D281" s="280" t="s">
        <v>892</v>
      </c>
      <c r="E281" s="263">
        <v>2</v>
      </c>
      <c r="F281" s="280" t="s">
        <v>736</v>
      </c>
      <c r="G281" s="288" t="s">
        <v>650</v>
      </c>
      <c r="H281" s="260" t="s">
        <v>531</v>
      </c>
      <c r="I281" s="261" t="s">
        <v>532</v>
      </c>
      <c r="J281" s="260" t="s">
        <v>533</v>
      </c>
      <c r="K281" s="288" t="s">
        <v>653</v>
      </c>
      <c r="L281" s="306" t="s">
        <v>534</v>
      </c>
      <c r="M281" s="410">
        <f t="shared" si="27"/>
        <v>600</v>
      </c>
      <c r="N281" s="422" t="s">
        <v>225</v>
      </c>
      <c r="O281" s="261">
        <v>200</v>
      </c>
      <c r="P281" s="281">
        <f>SUM(Q281:W281)</f>
        <v>1200000</v>
      </c>
      <c r="Q281" s="265">
        <v>0</v>
      </c>
      <c r="R281" s="281">
        <v>1200000</v>
      </c>
      <c r="S281" s="265">
        <v>0</v>
      </c>
      <c r="T281" s="281">
        <v>0</v>
      </c>
      <c r="U281" s="265">
        <v>0</v>
      </c>
      <c r="V281" s="281">
        <v>0</v>
      </c>
      <c r="W281" s="282">
        <v>0</v>
      </c>
      <c r="X281" s="196"/>
      <c r="Y281" s="196">
        <f t="shared" si="25"/>
        <v>600</v>
      </c>
      <c r="Z281" s="351" t="s">
        <v>67</v>
      </c>
      <c r="AA281" s="352" t="s">
        <v>433</v>
      </c>
      <c r="AB281" s="353" t="s">
        <v>458</v>
      </c>
      <c r="AC281" s="353" t="s">
        <v>457</v>
      </c>
      <c r="AD281" s="354" t="s">
        <v>37</v>
      </c>
      <c r="AE281" s="353" t="s">
        <v>456</v>
      </c>
      <c r="AF281" s="355"/>
      <c r="AG281" s="356"/>
      <c r="AH281" s="357" t="s">
        <v>451</v>
      </c>
      <c r="AI281" s="356"/>
      <c r="AJ281" s="356"/>
      <c r="AK281" s="358"/>
      <c r="AL281" s="359"/>
      <c r="AM281" s="360"/>
    </row>
    <row r="282" spans="1:39" x14ac:dyDescent="0.2">
      <c r="A282" s="411"/>
      <c r="B282" s="193"/>
      <c r="C282" s="194"/>
      <c r="D282" s="340"/>
      <c r="E282" s="340"/>
      <c r="F282" s="340"/>
      <c r="G282" s="340"/>
      <c r="H282" s="340"/>
      <c r="I282" s="412"/>
      <c r="J282" s="412"/>
      <c r="K282" s="412"/>
      <c r="L282" s="412"/>
      <c r="M282" s="412"/>
      <c r="N282" s="412"/>
      <c r="O282" s="412"/>
      <c r="P282" s="413"/>
      <c r="Q282" s="413"/>
      <c r="R282" s="413"/>
      <c r="S282" s="413"/>
      <c r="T282" s="414"/>
      <c r="U282" s="413"/>
      <c r="V282" s="413"/>
      <c r="W282" s="413"/>
      <c r="X282" s="196"/>
      <c r="Y282" s="196">
        <f t="shared" si="25"/>
        <v>0</v>
      </c>
      <c r="Z282" s="16"/>
      <c r="AA282" s="104"/>
      <c r="AB282" s="105"/>
      <c r="AC282" s="106"/>
      <c r="AD282" s="107"/>
      <c r="AE282" s="108"/>
      <c r="AF282" s="415"/>
      <c r="AG282" s="415"/>
      <c r="AH282" s="415"/>
      <c r="AI282" s="415"/>
      <c r="AJ282" s="415"/>
      <c r="AK282" s="415"/>
    </row>
    <row r="283" spans="1:39" s="224" customFormat="1" ht="18.75" thickBot="1" x14ac:dyDescent="0.25">
      <c r="A283" s="220"/>
      <c r="B283" s="193"/>
      <c r="C283" s="194"/>
      <c r="D283" s="216" t="s">
        <v>75</v>
      </c>
      <c r="E283" s="217"/>
      <c r="F283" s="217"/>
      <c r="G283" s="217"/>
      <c r="H283" s="217"/>
      <c r="I283" s="218"/>
      <c r="J283" s="218"/>
      <c r="K283" s="218"/>
      <c r="L283" s="218"/>
      <c r="M283" s="218"/>
      <c r="N283" s="218"/>
      <c r="O283" s="218"/>
      <c r="P283" s="423"/>
      <c r="Q283" s="423"/>
      <c r="R283" s="423"/>
      <c r="S283" s="423"/>
      <c r="T283" s="424"/>
      <c r="U283" s="423"/>
      <c r="V283" s="423"/>
      <c r="W283" s="423"/>
      <c r="X283" s="196"/>
      <c r="Y283" s="196">
        <f t="shared" si="25"/>
        <v>0</v>
      </c>
      <c r="Z283" s="220"/>
      <c r="AA283" s="221"/>
      <c r="AB283" s="221"/>
      <c r="AC283" s="221"/>
      <c r="AD283" s="221"/>
      <c r="AE283" s="221"/>
      <c r="AF283" s="221"/>
      <c r="AG283" s="221"/>
      <c r="AH283" s="221"/>
      <c r="AI283" s="221"/>
      <c r="AJ283" s="221"/>
      <c r="AK283" s="222"/>
      <c r="AL283" s="223"/>
      <c r="AM283" s="223"/>
    </row>
    <row r="284" spans="1:39" s="224" customFormat="1" ht="64.5" customHeight="1" x14ac:dyDescent="0.2">
      <c r="A284" s="343" t="s">
        <v>1605</v>
      </c>
      <c r="B284" s="193"/>
      <c r="C284" s="194"/>
      <c r="D284" s="226" t="s">
        <v>894</v>
      </c>
      <c r="E284" s="227">
        <v>2</v>
      </c>
      <c r="F284" s="226" t="s">
        <v>758</v>
      </c>
      <c r="G284" s="283" t="s">
        <v>657</v>
      </c>
      <c r="H284" s="230" t="s">
        <v>706</v>
      </c>
      <c r="I284" s="229" t="s">
        <v>532</v>
      </c>
      <c r="J284" s="230" t="s">
        <v>533</v>
      </c>
      <c r="K284" s="283" t="s">
        <v>654</v>
      </c>
      <c r="L284" s="226" t="s">
        <v>534</v>
      </c>
      <c r="M284" s="417">
        <f>P284/2000</f>
        <v>1775</v>
      </c>
      <c r="N284" s="230" t="s">
        <v>225</v>
      </c>
      <c r="O284" s="229">
        <v>500</v>
      </c>
      <c r="P284" s="232">
        <f>SUM(Q284:W284)</f>
        <v>3550000</v>
      </c>
      <c r="Q284" s="231">
        <v>0</v>
      </c>
      <c r="R284" s="232">
        <v>3550000</v>
      </c>
      <c r="S284" s="231">
        <v>0</v>
      </c>
      <c r="T284" s="232">
        <v>0</v>
      </c>
      <c r="U284" s="231">
        <v>0</v>
      </c>
      <c r="V284" s="232">
        <v>0</v>
      </c>
      <c r="W284" s="279">
        <v>0</v>
      </c>
      <c r="X284" s="196"/>
      <c r="Y284" s="196">
        <f t="shared" si="25"/>
        <v>1775</v>
      </c>
      <c r="Z284" s="351" t="s">
        <v>19</v>
      </c>
      <c r="AA284" s="352"/>
      <c r="AB284" s="353" t="s">
        <v>20</v>
      </c>
      <c r="AC284" s="353" t="s">
        <v>20</v>
      </c>
      <c r="AD284" s="354" t="s">
        <v>75</v>
      </c>
      <c r="AE284" s="353" t="s">
        <v>8</v>
      </c>
      <c r="AF284" s="355"/>
      <c r="AG284" s="356"/>
      <c r="AH284" s="357"/>
      <c r="AI284" s="356"/>
      <c r="AJ284" s="356"/>
      <c r="AK284" s="358"/>
      <c r="AL284" s="359"/>
      <c r="AM284" s="360"/>
    </row>
    <row r="285" spans="1:39" s="224" customFormat="1" ht="75" customHeight="1" thickBot="1" x14ac:dyDescent="0.25">
      <c r="A285" s="343" t="s">
        <v>1606</v>
      </c>
      <c r="B285" s="193"/>
      <c r="C285" s="194"/>
      <c r="D285" s="256" t="s">
        <v>895</v>
      </c>
      <c r="E285" s="257">
        <v>2</v>
      </c>
      <c r="F285" s="256" t="s">
        <v>734</v>
      </c>
      <c r="G285" s="349" t="s">
        <v>656</v>
      </c>
      <c r="H285" s="264" t="s">
        <v>706</v>
      </c>
      <c r="I285" s="259" t="s">
        <v>532</v>
      </c>
      <c r="J285" s="264" t="s">
        <v>533</v>
      </c>
      <c r="K285" s="349" t="s">
        <v>648</v>
      </c>
      <c r="L285" s="256" t="s">
        <v>534</v>
      </c>
      <c r="M285" s="425">
        <f t="shared" si="27"/>
        <v>1750</v>
      </c>
      <c r="N285" s="264" t="s">
        <v>225</v>
      </c>
      <c r="O285" s="259">
        <v>500</v>
      </c>
      <c r="P285" s="266">
        <f>SUM(Q285:W285)</f>
        <v>3500000</v>
      </c>
      <c r="Q285" s="267">
        <v>0</v>
      </c>
      <c r="R285" s="266">
        <v>3500000</v>
      </c>
      <c r="S285" s="267">
        <v>0</v>
      </c>
      <c r="T285" s="266">
        <v>0</v>
      </c>
      <c r="U285" s="267">
        <v>0</v>
      </c>
      <c r="V285" s="266">
        <v>0</v>
      </c>
      <c r="W285" s="350">
        <v>0</v>
      </c>
      <c r="X285" s="196"/>
      <c r="Y285" s="196">
        <f t="shared" si="25"/>
        <v>1750</v>
      </c>
      <c r="Z285" s="351" t="s">
        <v>54</v>
      </c>
      <c r="AA285" s="352" t="s">
        <v>55</v>
      </c>
      <c r="AB285" s="353"/>
      <c r="AC285" s="353" t="s">
        <v>53</v>
      </c>
      <c r="AD285" s="354" t="s">
        <v>75</v>
      </c>
      <c r="AE285" s="353" t="s">
        <v>14</v>
      </c>
      <c r="AF285" s="355"/>
      <c r="AG285" s="356"/>
      <c r="AH285" s="357"/>
      <c r="AI285" s="356"/>
      <c r="AJ285" s="356"/>
      <c r="AK285" s="358"/>
      <c r="AL285" s="359"/>
      <c r="AM285" s="360"/>
    </row>
    <row r="286" spans="1:39" x14ac:dyDescent="0.2">
      <c r="A286" s="411"/>
      <c r="B286" s="193"/>
      <c r="C286" s="194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412"/>
      <c r="P286" s="413"/>
      <c r="Q286" s="413"/>
      <c r="R286" s="413"/>
      <c r="S286" s="413"/>
      <c r="T286" s="414"/>
      <c r="U286" s="413"/>
      <c r="V286" s="413"/>
      <c r="W286" s="413"/>
      <c r="X286" s="196"/>
      <c r="Y286" s="196">
        <f t="shared" si="25"/>
        <v>0</v>
      </c>
      <c r="Z286" s="16"/>
      <c r="AA286" s="104"/>
      <c r="AB286" s="105"/>
      <c r="AC286" s="106"/>
      <c r="AD286" s="107"/>
      <c r="AE286" s="108"/>
      <c r="AF286" s="415"/>
      <c r="AG286" s="415"/>
      <c r="AH286" s="415"/>
      <c r="AI286" s="415"/>
      <c r="AJ286" s="415"/>
      <c r="AK286" s="415"/>
    </row>
    <row r="287" spans="1:39" s="224" customFormat="1" ht="18.75" thickBot="1" x14ac:dyDescent="0.25">
      <c r="A287" s="220"/>
      <c r="B287" s="193"/>
      <c r="C287" s="194"/>
      <c r="D287" s="216" t="s">
        <v>393</v>
      </c>
      <c r="E287" s="217"/>
      <c r="F287" s="217"/>
      <c r="G287" s="217"/>
      <c r="H287" s="217"/>
      <c r="I287" s="217"/>
      <c r="J287" s="217"/>
      <c r="K287" s="217"/>
      <c r="L287" s="217"/>
      <c r="M287" s="217"/>
      <c r="N287" s="217"/>
      <c r="O287" s="218"/>
      <c r="P287" s="423"/>
      <c r="Q287" s="423"/>
      <c r="R287" s="423"/>
      <c r="S287" s="423"/>
      <c r="T287" s="424"/>
      <c r="U287" s="423"/>
      <c r="V287" s="423"/>
      <c r="W287" s="423"/>
      <c r="X287" s="196"/>
      <c r="Y287" s="196">
        <f t="shared" ref="Y287" si="28">P287/2000</f>
        <v>0</v>
      </c>
      <c r="Z287" s="220"/>
      <c r="AA287" s="221"/>
      <c r="AB287" s="221"/>
      <c r="AC287" s="221"/>
      <c r="AD287" s="221"/>
      <c r="AE287" s="221"/>
      <c r="AF287" s="221"/>
      <c r="AG287" s="221"/>
      <c r="AH287" s="221"/>
      <c r="AI287" s="221"/>
      <c r="AJ287" s="221"/>
      <c r="AK287" s="222"/>
      <c r="AL287" s="223"/>
      <c r="AM287" s="223"/>
    </row>
    <row r="288" spans="1:39" ht="75" customHeight="1" thickBot="1" x14ac:dyDescent="0.25">
      <c r="A288" s="225" t="s">
        <v>209</v>
      </c>
      <c r="B288" s="193"/>
      <c r="C288" s="194"/>
      <c r="D288" s="315" t="s">
        <v>1733</v>
      </c>
      <c r="E288" s="365">
        <v>2</v>
      </c>
      <c r="F288" s="315" t="s">
        <v>1122</v>
      </c>
      <c r="G288" s="316" t="s">
        <v>1123</v>
      </c>
      <c r="H288" s="317" t="s">
        <v>531</v>
      </c>
      <c r="I288" s="318" t="s">
        <v>532</v>
      </c>
      <c r="J288" s="317" t="s">
        <v>533</v>
      </c>
      <c r="K288" s="316" t="s">
        <v>1121</v>
      </c>
      <c r="L288" s="315" t="s">
        <v>560</v>
      </c>
      <c r="M288" s="416">
        <f>P288/50</f>
        <v>5000</v>
      </c>
      <c r="N288" s="317" t="s">
        <v>225</v>
      </c>
      <c r="O288" s="318">
        <v>70</v>
      </c>
      <c r="P288" s="319">
        <f>SUM(Q288:W288)</f>
        <v>250000</v>
      </c>
      <c r="Q288" s="320">
        <v>0</v>
      </c>
      <c r="R288" s="319">
        <v>0</v>
      </c>
      <c r="S288" s="320">
        <v>0</v>
      </c>
      <c r="T288" s="319">
        <v>250000</v>
      </c>
      <c r="U288" s="320">
        <v>0</v>
      </c>
      <c r="V288" s="319">
        <v>0</v>
      </c>
      <c r="W288" s="321">
        <v>0</v>
      </c>
      <c r="X288" s="196"/>
      <c r="Y288" s="196"/>
      <c r="Z288" s="233" t="s">
        <v>210</v>
      </c>
      <c r="AA288" s="234" t="s">
        <v>211</v>
      </c>
      <c r="AB288" s="235" t="s">
        <v>212</v>
      </c>
      <c r="AC288" s="235" t="s">
        <v>339</v>
      </c>
      <c r="AD288" s="236" t="s">
        <v>208</v>
      </c>
      <c r="AE288" s="235" t="s">
        <v>201</v>
      </c>
      <c r="AF288" s="237" t="s">
        <v>164</v>
      </c>
      <c r="AG288" s="238" t="s">
        <v>302</v>
      </c>
      <c r="AH288" s="239" t="s">
        <v>213</v>
      </c>
      <c r="AI288" s="240"/>
      <c r="AJ288" s="240"/>
      <c r="AK288" s="268"/>
      <c r="AL288" s="242"/>
      <c r="AM288" s="243" t="s">
        <v>213</v>
      </c>
    </row>
    <row r="289" spans="1:39" x14ac:dyDescent="0.2">
      <c r="A289" s="411"/>
      <c r="B289" s="193"/>
      <c r="C289" s="194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412"/>
      <c r="P289" s="413"/>
      <c r="Q289" s="413"/>
      <c r="R289" s="413"/>
      <c r="S289" s="413"/>
      <c r="T289" s="414"/>
      <c r="U289" s="413"/>
      <c r="V289" s="413"/>
      <c r="W289" s="413"/>
      <c r="X289" s="196"/>
      <c r="Y289" s="196">
        <f t="shared" ref="Y289" si="29">P289/2000</f>
        <v>0</v>
      </c>
      <c r="Z289" s="16"/>
      <c r="AA289" s="104"/>
      <c r="AB289" s="105"/>
      <c r="AC289" s="106"/>
      <c r="AD289" s="107"/>
      <c r="AE289" s="108"/>
      <c r="AF289" s="415"/>
      <c r="AG289" s="415"/>
      <c r="AH289" s="415"/>
      <c r="AI289" s="415"/>
      <c r="AJ289" s="415"/>
      <c r="AK289" s="415"/>
    </row>
    <row r="290" spans="1:39" s="224" customFormat="1" ht="18.75" thickBot="1" x14ac:dyDescent="0.25">
      <c r="A290" s="215"/>
      <c r="B290" s="193"/>
      <c r="C290" s="194"/>
      <c r="D290" s="216" t="s">
        <v>25</v>
      </c>
      <c r="E290" s="217"/>
      <c r="F290" s="217"/>
      <c r="G290" s="217"/>
      <c r="H290" s="216"/>
      <c r="I290" s="219"/>
      <c r="J290" s="219"/>
      <c r="K290" s="219"/>
      <c r="L290" s="219"/>
      <c r="M290" s="219"/>
      <c r="N290" s="219"/>
      <c r="O290" s="219"/>
      <c r="P290" s="196"/>
      <c r="Q290" s="196"/>
      <c r="R290" s="196"/>
      <c r="S290" s="196"/>
      <c r="T290" s="278"/>
      <c r="U290" s="196"/>
      <c r="V290" s="196"/>
      <c r="W290" s="196"/>
      <c r="X290" s="196"/>
      <c r="Y290" s="196">
        <f t="shared" ref="Y290:Y296" si="30">P290/2000</f>
        <v>0</v>
      </c>
      <c r="Z290" s="220"/>
      <c r="AA290" s="221"/>
      <c r="AB290" s="221"/>
      <c r="AC290" s="221"/>
      <c r="AD290" s="221"/>
      <c r="AE290" s="221"/>
      <c r="AF290" s="221"/>
      <c r="AG290" s="221"/>
      <c r="AH290" s="221"/>
      <c r="AI290" s="221"/>
      <c r="AJ290" s="221"/>
      <c r="AK290" s="222"/>
      <c r="AL290" s="223"/>
      <c r="AM290" s="223"/>
    </row>
    <row r="291" spans="1:39" s="224" customFormat="1" ht="75" customHeight="1" thickBot="1" x14ac:dyDescent="0.25">
      <c r="A291" s="343"/>
      <c r="B291" s="193"/>
      <c r="C291" s="194"/>
      <c r="D291" s="609" t="s">
        <v>910</v>
      </c>
      <c r="E291" s="315">
        <v>2</v>
      </c>
      <c r="F291" s="365" t="s">
        <v>763</v>
      </c>
      <c r="G291" s="366" t="s">
        <v>25</v>
      </c>
      <c r="H291" s="318" t="s">
        <v>531</v>
      </c>
      <c r="I291" s="317" t="s">
        <v>532</v>
      </c>
      <c r="J291" s="318" t="s">
        <v>533</v>
      </c>
      <c r="K291" s="366" t="s">
        <v>685</v>
      </c>
      <c r="L291" s="365" t="s">
        <v>534</v>
      </c>
      <c r="M291" s="426">
        <f>P291/2000</f>
        <v>2181.875</v>
      </c>
      <c r="N291" s="318" t="s">
        <v>225</v>
      </c>
      <c r="O291" s="317">
        <v>700</v>
      </c>
      <c r="P291" s="320">
        <f>SUM(Q291:W291)</f>
        <v>4363750</v>
      </c>
      <c r="Q291" s="319">
        <v>0</v>
      </c>
      <c r="R291" s="320">
        <v>0</v>
      </c>
      <c r="S291" s="319">
        <v>4363750</v>
      </c>
      <c r="T291" s="320">
        <v>0</v>
      </c>
      <c r="U291" s="319">
        <v>0</v>
      </c>
      <c r="V291" s="320">
        <v>0</v>
      </c>
      <c r="W291" s="319">
        <v>0</v>
      </c>
      <c r="X291" s="196"/>
      <c r="Y291" s="196">
        <f t="shared" si="30"/>
        <v>2181.875</v>
      </c>
      <c r="Z291" s="351"/>
      <c r="AA291" s="352"/>
      <c r="AB291" s="353"/>
      <c r="AC291" s="353"/>
      <c r="AD291" s="354"/>
      <c r="AE291" s="353"/>
      <c r="AF291" s="355"/>
      <c r="AG291" s="356"/>
      <c r="AH291" s="357"/>
      <c r="AI291" s="356"/>
      <c r="AJ291" s="356"/>
      <c r="AK291" s="358"/>
      <c r="AL291" s="359"/>
      <c r="AM291" s="360"/>
    </row>
    <row r="292" spans="1:39" x14ac:dyDescent="0.2">
      <c r="A292" s="411"/>
      <c r="B292" s="193"/>
      <c r="C292" s="194"/>
      <c r="D292" s="340"/>
      <c r="E292" s="340"/>
      <c r="F292" s="340"/>
      <c r="G292" s="340"/>
      <c r="H292" s="340"/>
      <c r="I292" s="412"/>
      <c r="J292" s="412"/>
      <c r="K292" s="412"/>
      <c r="L292" s="412"/>
      <c r="M292" s="412"/>
      <c r="N292" s="412"/>
      <c r="O292" s="412"/>
      <c r="P292" s="413"/>
      <c r="Q292" s="413"/>
      <c r="R292" s="413"/>
      <c r="S292" s="413"/>
      <c r="T292" s="414"/>
      <c r="U292" s="413"/>
      <c r="V292" s="413"/>
      <c r="W292" s="413"/>
      <c r="X292" s="196"/>
      <c r="Y292" s="196">
        <f t="shared" si="30"/>
        <v>0</v>
      </c>
      <c r="Z292" s="16"/>
      <c r="AA292" s="104"/>
      <c r="AB292" s="105"/>
      <c r="AC292" s="106"/>
      <c r="AD292" s="107"/>
      <c r="AE292" s="108"/>
      <c r="AF292" s="415"/>
      <c r="AG292" s="415"/>
      <c r="AH292" s="415"/>
      <c r="AI292" s="415"/>
      <c r="AJ292" s="415"/>
      <c r="AK292" s="415"/>
    </row>
    <row r="293" spans="1:39" s="224" customFormat="1" ht="18.75" thickBot="1" x14ac:dyDescent="0.25">
      <c r="A293" s="215"/>
      <c r="B293" s="193"/>
      <c r="C293" s="194"/>
      <c r="D293" s="216" t="s">
        <v>1509</v>
      </c>
      <c r="E293" s="217"/>
      <c r="F293" s="217"/>
      <c r="G293" s="217"/>
      <c r="H293" s="216"/>
      <c r="I293" s="219"/>
      <c r="J293" s="219"/>
      <c r="K293" s="219"/>
      <c r="L293" s="219"/>
      <c r="M293" s="219"/>
      <c r="N293" s="219"/>
      <c r="O293" s="219"/>
      <c r="P293" s="196"/>
      <c r="Q293" s="196"/>
      <c r="R293" s="196"/>
      <c r="S293" s="196"/>
      <c r="T293" s="278"/>
      <c r="U293" s="196"/>
      <c r="V293" s="196"/>
      <c r="W293" s="196"/>
      <c r="X293" s="196"/>
      <c r="Y293" s="196">
        <f t="shared" si="30"/>
        <v>0</v>
      </c>
      <c r="Z293" s="220"/>
      <c r="AA293" s="221"/>
      <c r="AB293" s="221"/>
      <c r="AC293" s="221"/>
      <c r="AD293" s="221"/>
      <c r="AE293" s="221"/>
      <c r="AF293" s="221"/>
      <c r="AG293" s="221"/>
      <c r="AH293" s="221"/>
      <c r="AI293" s="221"/>
      <c r="AJ293" s="221"/>
      <c r="AK293" s="222"/>
      <c r="AL293" s="223"/>
      <c r="AM293" s="223"/>
    </row>
    <row r="294" spans="1:39" s="224" customFormat="1" ht="75" customHeight="1" x14ac:dyDescent="0.2">
      <c r="A294" s="343"/>
      <c r="B294" s="193"/>
      <c r="C294" s="194"/>
      <c r="D294" s="606" t="s">
        <v>911</v>
      </c>
      <c r="E294" s="226">
        <v>2</v>
      </c>
      <c r="F294" s="227" t="s">
        <v>764</v>
      </c>
      <c r="G294" s="228" t="s">
        <v>686</v>
      </c>
      <c r="H294" s="229" t="s">
        <v>531</v>
      </c>
      <c r="I294" s="230" t="s">
        <v>532</v>
      </c>
      <c r="J294" s="229" t="s">
        <v>533</v>
      </c>
      <c r="K294" s="228" t="s">
        <v>689</v>
      </c>
      <c r="L294" s="227" t="s">
        <v>534</v>
      </c>
      <c r="M294" s="403">
        <f>P294/2000</f>
        <v>1950</v>
      </c>
      <c r="N294" s="230" t="s">
        <v>225</v>
      </c>
      <c r="O294" s="229">
        <v>500</v>
      </c>
      <c r="P294" s="232">
        <f>SUM(Q294:W294)</f>
        <v>3900000</v>
      </c>
      <c r="Q294" s="231">
        <v>0</v>
      </c>
      <c r="R294" s="232">
        <v>0</v>
      </c>
      <c r="S294" s="231">
        <v>3900000</v>
      </c>
      <c r="T294" s="232">
        <v>0</v>
      </c>
      <c r="U294" s="231">
        <v>0</v>
      </c>
      <c r="V294" s="232">
        <v>0</v>
      </c>
      <c r="W294" s="279">
        <v>0</v>
      </c>
      <c r="X294" s="196"/>
      <c r="Y294" s="196">
        <f t="shared" si="30"/>
        <v>1950</v>
      </c>
      <c r="Z294" s="351"/>
      <c r="AA294" s="352"/>
      <c r="AB294" s="353"/>
      <c r="AC294" s="353"/>
      <c r="AD294" s="354"/>
      <c r="AE294" s="353"/>
      <c r="AF294" s="355"/>
      <c r="AG294" s="356"/>
      <c r="AH294" s="357"/>
      <c r="AI294" s="356"/>
      <c r="AJ294" s="356"/>
      <c r="AK294" s="358"/>
      <c r="AL294" s="359"/>
      <c r="AM294" s="360"/>
    </row>
    <row r="295" spans="1:39" s="224" customFormat="1" ht="75" customHeight="1" thickBot="1" x14ac:dyDescent="0.25">
      <c r="A295" s="343"/>
      <c r="B295" s="193"/>
      <c r="C295" s="194"/>
      <c r="D295" s="306" t="s">
        <v>1098</v>
      </c>
      <c r="E295" s="280">
        <v>2</v>
      </c>
      <c r="F295" s="263" t="s">
        <v>764</v>
      </c>
      <c r="G295" s="262" t="s">
        <v>687</v>
      </c>
      <c r="H295" s="261" t="s">
        <v>531</v>
      </c>
      <c r="I295" s="260" t="s">
        <v>532</v>
      </c>
      <c r="J295" s="261" t="s">
        <v>533</v>
      </c>
      <c r="K295" s="262" t="s">
        <v>688</v>
      </c>
      <c r="L295" s="263" t="s">
        <v>534</v>
      </c>
      <c r="M295" s="410">
        <f>P295/2000</f>
        <v>750</v>
      </c>
      <c r="N295" s="260" t="s">
        <v>225</v>
      </c>
      <c r="O295" s="261">
        <v>250</v>
      </c>
      <c r="P295" s="281">
        <f>SUM(Q295:W295)</f>
        <v>1500000</v>
      </c>
      <c r="Q295" s="265">
        <v>0</v>
      </c>
      <c r="R295" s="281">
        <v>0</v>
      </c>
      <c r="S295" s="265">
        <v>1500000</v>
      </c>
      <c r="T295" s="281">
        <v>0</v>
      </c>
      <c r="U295" s="265">
        <v>0</v>
      </c>
      <c r="V295" s="281">
        <v>0</v>
      </c>
      <c r="W295" s="282">
        <v>0</v>
      </c>
      <c r="X295" s="196"/>
      <c r="Y295" s="196">
        <f t="shared" si="30"/>
        <v>750</v>
      </c>
      <c r="Z295" s="351" t="s">
        <v>924</v>
      </c>
      <c r="AA295" s="352" t="s">
        <v>925</v>
      </c>
      <c r="AB295" s="353"/>
      <c r="AC295" s="353"/>
      <c r="AD295" s="354"/>
      <c r="AE295" s="353"/>
      <c r="AF295" s="355"/>
      <c r="AG295" s="356"/>
      <c r="AH295" s="357"/>
      <c r="AI295" s="356"/>
      <c r="AJ295" s="356"/>
      <c r="AK295" s="358"/>
      <c r="AL295" s="359"/>
      <c r="AM295" s="360"/>
    </row>
    <row r="296" spans="1:39" x14ac:dyDescent="0.2">
      <c r="A296" s="411"/>
      <c r="B296" s="193"/>
      <c r="C296" s="194"/>
      <c r="D296" s="340"/>
      <c r="E296" s="340"/>
      <c r="F296" s="340"/>
      <c r="G296" s="340"/>
      <c r="H296" s="340"/>
      <c r="I296" s="412"/>
      <c r="J296" s="412"/>
      <c r="K296" s="412"/>
      <c r="L296" s="412"/>
      <c r="M296" s="412"/>
      <c r="N296" s="412"/>
      <c r="O296" s="412"/>
      <c r="P296" s="413"/>
      <c r="Q296" s="413"/>
      <c r="R296" s="413"/>
      <c r="S296" s="413"/>
      <c r="T296" s="414"/>
      <c r="U296" s="413"/>
      <c r="V296" s="413"/>
      <c r="W296" s="413"/>
      <c r="X296" s="196"/>
      <c r="Y296" s="196">
        <f t="shared" si="30"/>
        <v>0</v>
      </c>
      <c r="Z296" s="16"/>
      <c r="AA296" s="104"/>
      <c r="AB296" s="105"/>
      <c r="AC296" s="106"/>
      <c r="AD296" s="107"/>
      <c r="AE296" s="108"/>
      <c r="AF296" s="415"/>
      <c r="AG296" s="415"/>
      <c r="AH296" s="415"/>
      <c r="AI296" s="415"/>
      <c r="AJ296" s="415"/>
      <c r="AK296" s="415"/>
    </row>
    <row r="297" spans="1:39" s="224" customFormat="1" ht="18.75" thickBot="1" x14ac:dyDescent="0.25">
      <c r="A297" s="215"/>
      <c r="B297" s="193"/>
      <c r="C297" s="194"/>
      <c r="D297" s="216" t="s">
        <v>253</v>
      </c>
      <c r="E297" s="217"/>
      <c r="F297" s="217"/>
      <c r="G297" s="217"/>
      <c r="H297" s="216"/>
      <c r="I297" s="216"/>
      <c r="J297" s="216"/>
      <c r="K297" s="216"/>
      <c r="L297" s="216"/>
      <c r="M297" s="216"/>
      <c r="N297" s="216"/>
      <c r="O297" s="219"/>
      <c r="P297" s="196"/>
      <c r="Q297" s="196"/>
      <c r="R297" s="196"/>
      <c r="S297" s="196"/>
      <c r="T297" s="278"/>
      <c r="U297" s="196"/>
      <c r="V297" s="196"/>
      <c r="W297" s="196"/>
      <c r="X297" s="196"/>
      <c r="Y297" s="196">
        <f t="shared" si="25"/>
        <v>0</v>
      </c>
      <c r="Z297" s="220"/>
      <c r="AA297" s="221"/>
      <c r="AB297" s="221"/>
      <c r="AC297" s="221"/>
      <c r="AD297" s="221"/>
      <c r="AE297" s="221"/>
      <c r="AF297" s="221"/>
      <c r="AG297" s="221"/>
      <c r="AH297" s="221"/>
      <c r="AI297" s="221"/>
      <c r="AJ297" s="221"/>
      <c r="AK297" s="222"/>
      <c r="AL297" s="223"/>
      <c r="AM297" s="223"/>
    </row>
    <row r="298" spans="1:39" s="224" customFormat="1" ht="75" customHeight="1" x14ac:dyDescent="0.2">
      <c r="A298" s="343" t="s">
        <v>1124</v>
      </c>
      <c r="B298" s="404"/>
      <c r="C298" s="194"/>
      <c r="D298" s="606" t="s">
        <v>1734</v>
      </c>
      <c r="E298" s="226">
        <v>2</v>
      </c>
      <c r="F298" s="227" t="s">
        <v>713</v>
      </c>
      <c r="G298" s="228" t="s">
        <v>1125</v>
      </c>
      <c r="H298" s="229" t="s">
        <v>531</v>
      </c>
      <c r="I298" s="230" t="s">
        <v>532</v>
      </c>
      <c r="J298" s="229" t="s">
        <v>533</v>
      </c>
      <c r="K298" s="228" t="s">
        <v>652</v>
      </c>
      <c r="L298" s="227" t="s">
        <v>534</v>
      </c>
      <c r="M298" s="403">
        <f>P298/2000</f>
        <v>615</v>
      </c>
      <c r="N298" s="229" t="s">
        <v>225</v>
      </c>
      <c r="O298" s="230">
        <v>300</v>
      </c>
      <c r="P298" s="279">
        <f>SUM(Q298:W298)</f>
        <v>1230000</v>
      </c>
      <c r="Q298" s="232">
        <v>0</v>
      </c>
      <c r="R298" s="231">
        <v>0</v>
      </c>
      <c r="S298" s="232">
        <v>1230000</v>
      </c>
      <c r="T298" s="231">
        <v>0</v>
      </c>
      <c r="U298" s="232">
        <v>0</v>
      </c>
      <c r="V298" s="231">
        <v>0</v>
      </c>
      <c r="W298" s="232">
        <v>0</v>
      </c>
      <c r="X298" s="196"/>
      <c r="Y298" s="196"/>
      <c r="Z298" s="427" t="s">
        <v>1126</v>
      </c>
      <c r="AA298" s="428" t="s">
        <v>1127</v>
      </c>
      <c r="AB298" s="353"/>
      <c r="AC298" s="353" t="s">
        <v>1128</v>
      </c>
      <c r="AD298" s="354" t="s">
        <v>62</v>
      </c>
      <c r="AE298" s="353" t="s">
        <v>8</v>
      </c>
      <c r="AF298" s="355"/>
      <c r="AG298" s="356" t="s">
        <v>1129</v>
      </c>
      <c r="AH298" s="357" t="s">
        <v>1130</v>
      </c>
      <c r="AI298" s="356"/>
      <c r="AJ298" s="356"/>
      <c r="AK298" s="358"/>
      <c r="AL298" s="359"/>
      <c r="AM298" s="360"/>
    </row>
    <row r="299" spans="1:39" s="441" customFormat="1" ht="75" customHeight="1" thickBot="1" x14ac:dyDescent="0.25">
      <c r="A299" s="429" t="s">
        <v>1607</v>
      </c>
      <c r="B299" s="430"/>
      <c r="C299" s="194"/>
      <c r="D299" s="256" t="s">
        <v>898</v>
      </c>
      <c r="E299" s="257">
        <v>2</v>
      </c>
      <c r="F299" s="256" t="s">
        <v>713</v>
      </c>
      <c r="G299" s="349" t="s">
        <v>658</v>
      </c>
      <c r="H299" s="264" t="s">
        <v>531</v>
      </c>
      <c r="I299" s="259" t="s">
        <v>532</v>
      </c>
      <c r="J299" s="264" t="s">
        <v>533</v>
      </c>
      <c r="K299" s="349" t="s">
        <v>652</v>
      </c>
      <c r="L299" s="346" t="s">
        <v>534</v>
      </c>
      <c r="M299" s="410">
        <f>P299/2000</f>
        <v>1750</v>
      </c>
      <c r="N299" s="380" t="s">
        <v>225</v>
      </c>
      <c r="O299" s="259">
        <v>600</v>
      </c>
      <c r="P299" s="266">
        <f>SUM(Q299:W299)</f>
        <v>3500000</v>
      </c>
      <c r="Q299" s="267">
        <v>0</v>
      </c>
      <c r="R299" s="266">
        <v>3500000</v>
      </c>
      <c r="S299" s="267">
        <v>0</v>
      </c>
      <c r="T299" s="266">
        <v>0</v>
      </c>
      <c r="U299" s="267">
        <v>0</v>
      </c>
      <c r="V299" s="266">
        <v>0</v>
      </c>
      <c r="W299" s="350">
        <v>0</v>
      </c>
      <c r="X299" s="196"/>
      <c r="Y299" s="196">
        <f t="shared" si="25"/>
        <v>1750</v>
      </c>
      <c r="Z299" s="431" t="s">
        <v>63</v>
      </c>
      <c r="AA299" s="432" t="s">
        <v>64</v>
      </c>
      <c r="AB299" s="433"/>
      <c r="AC299" s="433" t="s">
        <v>65</v>
      </c>
      <c r="AD299" s="434" t="s">
        <v>62</v>
      </c>
      <c r="AE299" s="433" t="s">
        <v>8</v>
      </c>
      <c r="AF299" s="435"/>
      <c r="AG299" s="436"/>
      <c r="AH299" s="437"/>
      <c r="AI299" s="436"/>
      <c r="AJ299" s="436"/>
      <c r="AK299" s="438"/>
      <c r="AL299" s="439"/>
      <c r="AM299" s="440"/>
    </row>
    <row r="300" spans="1:39" x14ac:dyDescent="0.2">
      <c r="A300" s="411"/>
      <c r="B300" s="193"/>
      <c r="C300" s="194"/>
      <c r="D300" s="340"/>
      <c r="E300" s="340"/>
      <c r="F300" s="340"/>
      <c r="G300" s="340"/>
      <c r="H300" s="340"/>
      <c r="I300" s="412"/>
      <c r="J300" s="412"/>
      <c r="K300" s="412"/>
      <c r="L300" s="412"/>
      <c r="M300" s="412"/>
      <c r="N300" s="412"/>
      <c r="O300" s="412"/>
      <c r="P300" s="413"/>
      <c r="Q300" s="413"/>
      <c r="R300" s="413"/>
      <c r="S300" s="413"/>
      <c r="T300" s="414"/>
      <c r="U300" s="413"/>
      <c r="V300" s="413"/>
      <c r="W300" s="413"/>
      <c r="X300" s="196"/>
      <c r="Y300" s="196">
        <f t="shared" si="25"/>
        <v>0</v>
      </c>
      <c r="Z300" s="16"/>
      <c r="AA300" s="104"/>
      <c r="AB300" s="105"/>
      <c r="AC300" s="106"/>
      <c r="AD300" s="107"/>
      <c r="AE300" s="108"/>
      <c r="AF300" s="415"/>
      <c r="AG300" s="415"/>
      <c r="AH300" s="415"/>
      <c r="AI300" s="415"/>
      <c r="AJ300" s="415"/>
      <c r="AK300" s="415"/>
    </row>
    <row r="301" spans="1:39" s="224" customFormat="1" ht="18.75" thickBot="1" x14ac:dyDescent="0.25">
      <c r="A301" s="220"/>
      <c r="B301" s="193"/>
      <c r="C301" s="194"/>
      <c r="D301" s="216" t="s">
        <v>1508</v>
      </c>
      <c r="E301" s="217"/>
      <c r="F301" s="217"/>
      <c r="G301" s="217"/>
      <c r="H301" s="217"/>
      <c r="I301" s="218"/>
      <c r="J301" s="218"/>
      <c r="K301" s="218"/>
      <c r="L301" s="218"/>
      <c r="M301" s="218"/>
      <c r="N301" s="218"/>
      <c r="O301" s="218"/>
      <c r="P301" s="423"/>
      <c r="Q301" s="423"/>
      <c r="R301" s="423"/>
      <c r="S301" s="423"/>
      <c r="T301" s="424"/>
      <c r="U301" s="423"/>
      <c r="V301" s="423"/>
      <c r="W301" s="423"/>
      <c r="X301" s="196"/>
      <c r="Y301" s="196">
        <f t="shared" ref="Y301:Y309" si="31">P301/2000</f>
        <v>0</v>
      </c>
      <c r="Z301" s="220"/>
      <c r="AA301" s="221"/>
      <c r="AB301" s="221"/>
      <c r="AC301" s="221"/>
      <c r="AD301" s="221"/>
      <c r="AE301" s="221"/>
      <c r="AF301" s="221"/>
      <c r="AG301" s="221"/>
      <c r="AH301" s="221"/>
      <c r="AI301" s="221"/>
      <c r="AJ301" s="221"/>
      <c r="AK301" s="222"/>
      <c r="AL301" s="223"/>
      <c r="AM301" s="223"/>
    </row>
    <row r="302" spans="1:39" s="224" customFormat="1" ht="75" customHeight="1" x14ac:dyDescent="0.2">
      <c r="A302" s="343" t="s">
        <v>1608</v>
      </c>
      <c r="B302" s="193"/>
      <c r="C302" s="194"/>
      <c r="D302" s="226" t="s">
        <v>908</v>
      </c>
      <c r="E302" s="227">
        <v>2</v>
      </c>
      <c r="F302" s="226" t="s">
        <v>751</v>
      </c>
      <c r="G302" s="283" t="s">
        <v>682</v>
      </c>
      <c r="H302" s="230" t="s">
        <v>531</v>
      </c>
      <c r="I302" s="229" t="s">
        <v>532</v>
      </c>
      <c r="J302" s="230" t="s">
        <v>533</v>
      </c>
      <c r="K302" s="283" t="s">
        <v>681</v>
      </c>
      <c r="L302" s="226" t="s">
        <v>534</v>
      </c>
      <c r="M302" s="403">
        <f>P302/2000</f>
        <v>1690</v>
      </c>
      <c r="N302" s="230" t="s">
        <v>225</v>
      </c>
      <c r="O302" s="229">
        <v>450</v>
      </c>
      <c r="P302" s="232">
        <f t="shared" ref="P302:P308" si="32">SUM(Q302:W302)</f>
        <v>3380000</v>
      </c>
      <c r="Q302" s="231">
        <v>0</v>
      </c>
      <c r="R302" s="232">
        <v>0</v>
      </c>
      <c r="S302" s="231">
        <v>3380000</v>
      </c>
      <c r="T302" s="232">
        <v>0</v>
      </c>
      <c r="U302" s="231">
        <v>0</v>
      </c>
      <c r="V302" s="232">
        <v>0</v>
      </c>
      <c r="W302" s="279">
        <v>0</v>
      </c>
      <c r="X302" s="196"/>
      <c r="Y302" s="196">
        <f t="shared" si="31"/>
        <v>1690</v>
      </c>
      <c r="Z302" s="351" t="s">
        <v>31</v>
      </c>
      <c r="AA302" s="352">
        <v>7151029483</v>
      </c>
      <c r="AB302" s="353" t="s">
        <v>32</v>
      </c>
      <c r="AC302" s="353" t="s">
        <v>350</v>
      </c>
      <c r="AD302" s="354" t="s">
        <v>86</v>
      </c>
      <c r="AE302" s="353" t="s">
        <v>30</v>
      </c>
      <c r="AF302" s="355" t="s">
        <v>77</v>
      </c>
      <c r="AG302" s="356"/>
      <c r="AH302" s="357"/>
      <c r="AI302" s="356"/>
      <c r="AJ302" s="356"/>
      <c r="AK302" s="358"/>
      <c r="AL302" s="359"/>
      <c r="AM302" s="360"/>
    </row>
    <row r="303" spans="1:39" s="224" customFormat="1" ht="75" customHeight="1" x14ac:dyDescent="0.2">
      <c r="A303" s="343" t="s">
        <v>1609</v>
      </c>
      <c r="B303" s="193"/>
      <c r="C303" s="194"/>
      <c r="D303" s="244" t="s">
        <v>1095</v>
      </c>
      <c r="E303" s="245">
        <v>2</v>
      </c>
      <c r="F303" s="244" t="s">
        <v>735</v>
      </c>
      <c r="G303" s="285" t="s">
        <v>678</v>
      </c>
      <c r="H303" s="248" t="s">
        <v>531</v>
      </c>
      <c r="I303" s="247" t="s">
        <v>532</v>
      </c>
      <c r="J303" s="248" t="s">
        <v>533</v>
      </c>
      <c r="K303" s="285" t="s">
        <v>679</v>
      </c>
      <c r="L303" s="244" t="s">
        <v>534</v>
      </c>
      <c r="M303" s="408">
        <f>P303/2000</f>
        <v>475</v>
      </c>
      <c r="N303" s="248" t="s">
        <v>225</v>
      </c>
      <c r="O303" s="247">
        <v>280</v>
      </c>
      <c r="P303" s="251">
        <f t="shared" si="32"/>
        <v>950000</v>
      </c>
      <c r="Q303" s="250">
        <v>0</v>
      </c>
      <c r="R303" s="251">
        <v>950000</v>
      </c>
      <c r="S303" s="250">
        <v>0</v>
      </c>
      <c r="T303" s="251">
        <v>0</v>
      </c>
      <c r="U303" s="250">
        <v>0</v>
      </c>
      <c r="V303" s="251">
        <v>0</v>
      </c>
      <c r="W303" s="286">
        <v>0</v>
      </c>
      <c r="X303" s="196"/>
      <c r="Y303" s="196">
        <f t="shared" si="31"/>
        <v>475</v>
      </c>
      <c r="Z303" s="351" t="s">
        <v>56</v>
      </c>
      <c r="AA303" s="352" t="s">
        <v>57</v>
      </c>
      <c r="AB303" s="353"/>
      <c r="AC303" s="353" t="s">
        <v>58</v>
      </c>
      <c r="AD303" s="354" t="s">
        <v>59</v>
      </c>
      <c r="AE303" s="353" t="s">
        <v>8</v>
      </c>
      <c r="AF303" s="355"/>
      <c r="AG303" s="356"/>
      <c r="AH303" s="357"/>
      <c r="AI303" s="356"/>
      <c r="AJ303" s="356"/>
      <c r="AK303" s="358"/>
      <c r="AL303" s="359"/>
      <c r="AM303" s="360"/>
    </row>
    <row r="304" spans="1:39" s="224" customFormat="1" ht="82.5" x14ac:dyDescent="0.2">
      <c r="A304" s="343" t="s">
        <v>1610</v>
      </c>
      <c r="B304" s="193"/>
      <c r="C304" s="194"/>
      <c r="D304" s="244" t="s">
        <v>1096</v>
      </c>
      <c r="E304" s="245">
        <v>2</v>
      </c>
      <c r="F304" s="244" t="s">
        <v>716</v>
      </c>
      <c r="G304" s="285" t="s">
        <v>680</v>
      </c>
      <c r="H304" s="248" t="s">
        <v>706</v>
      </c>
      <c r="I304" s="247" t="s">
        <v>532</v>
      </c>
      <c r="J304" s="248" t="s">
        <v>533</v>
      </c>
      <c r="K304" s="285" t="s">
        <v>683</v>
      </c>
      <c r="L304" s="244" t="s">
        <v>534</v>
      </c>
      <c r="M304" s="408">
        <f>P304/2000</f>
        <v>898.5</v>
      </c>
      <c r="N304" s="248" t="s">
        <v>225</v>
      </c>
      <c r="O304" s="247">
        <v>350</v>
      </c>
      <c r="P304" s="251">
        <f t="shared" si="32"/>
        <v>1797000</v>
      </c>
      <c r="Q304" s="250">
        <v>0</v>
      </c>
      <c r="R304" s="251">
        <v>1797000</v>
      </c>
      <c r="S304" s="250">
        <v>0</v>
      </c>
      <c r="T304" s="251">
        <v>0</v>
      </c>
      <c r="U304" s="250">
        <v>0</v>
      </c>
      <c r="V304" s="251">
        <v>0</v>
      </c>
      <c r="W304" s="286">
        <v>0</v>
      </c>
      <c r="Y304" s="196">
        <f t="shared" si="31"/>
        <v>898.5</v>
      </c>
      <c r="Z304" s="351" t="s">
        <v>47</v>
      </c>
      <c r="AA304" s="352" t="s">
        <v>46</v>
      </c>
      <c r="AB304" s="353" t="s">
        <v>48</v>
      </c>
      <c r="AC304" s="353" t="s">
        <v>50</v>
      </c>
      <c r="AD304" s="354" t="s">
        <v>49</v>
      </c>
      <c r="AE304" s="353" t="s">
        <v>14</v>
      </c>
      <c r="AF304" s="355"/>
      <c r="AG304" s="356"/>
      <c r="AH304" s="357"/>
      <c r="AI304" s="356"/>
      <c r="AJ304" s="356"/>
      <c r="AK304" s="358"/>
      <c r="AL304" s="359"/>
      <c r="AM304" s="360"/>
    </row>
    <row r="305" spans="1:39" s="224" customFormat="1" ht="75" customHeight="1" x14ac:dyDescent="0.2">
      <c r="A305" s="343" t="s">
        <v>1611</v>
      </c>
      <c r="B305" s="193"/>
      <c r="C305" s="194"/>
      <c r="D305" s="244" t="s">
        <v>909</v>
      </c>
      <c r="E305" s="245">
        <v>2</v>
      </c>
      <c r="F305" s="244" t="s">
        <v>761</v>
      </c>
      <c r="G305" s="285" t="s">
        <v>762</v>
      </c>
      <c r="H305" s="248" t="s">
        <v>531</v>
      </c>
      <c r="I305" s="247" t="s">
        <v>532</v>
      </c>
      <c r="J305" s="248" t="s">
        <v>533</v>
      </c>
      <c r="K305" s="285" t="s">
        <v>684</v>
      </c>
      <c r="L305" s="244" t="s">
        <v>534</v>
      </c>
      <c r="M305" s="408">
        <f>P305/2000</f>
        <v>975</v>
      </c>
      <c r="N305" s="248" t="s">
        <v>225</v>
      </c>
      <c r="O305" s="247">
        <v>320</v>
      </c>
      <c r="P305" s="251">
        <f t="shared" si="32"/>
        <v>1950000</v>
      </c>
      <c r="Q305" s="250">
        <v>0</v>
      </c>
      <c r="R305" s="251">
        <v>0</v>
      </c>
      <c r="S305" s="250">
        <v>1950000</v>
      </c>
      <c r="T305" s="251">
        <v>0</v>
      </c>
      <c r="U305" s="250">
        <v>0</v>
      </c>
      <c r="V305" s="251">
        <v>0</v>
      </c>
      <c r="W305" s="286">
        <v>0</v>
      </c>
      <c r="X305" s="196"/>
      <c r="Y305" s="196">
        <f t="shared" si="31"/>
        <v>975</v>
      </c>
      <c r="Z305" s="351" t="s">
        <v>421</v>
      </c>
      <c r="AA305" s="352" t="s">
        <v>449</v>
      </c>
      <c r="AB305" s="353"/>
      <c r="AC305" s="353" t="s">
        <v>450</v>
      </c>
      <c r="AD305" s="354" t="s">
        <v>435</v>
      </c>
      <c r="AE305" s="353" t="s">
        <v>8</v>
      </c>
      <c r="AF305" s="355"/>
      <c r="AG305" s="356"/>
      <c r="AH305" s="357"/>
      <c r="AI305" s="356"/>
      <c r="AJ305" s="356"/>
      <c r="AK305" s="358"/>
      <c r="AL305" s="359"/>
      <c r="AM305" s="360"/>
    </row>
    <row r="306" spans="1:39" ht="75" customHeight="1" x14ac:dyDescent="0.2">
      <c r="A306" s="343" t="s">
        <v>324</v>
      </c>
      <c r="B306" s="193"/>
      <c r="C306" s="194"/>
      <c r="D306" s="244" t="s">
        <v>1089</v>
      </c>
      <c r="E306" s="245">
        <v>2</v>
      </c>
      <c r="F306" s="284" t="s">
        <v>1045</v>
      </c>
      <c r="G306" s="285" t="s">
        <v>958</v>
      </c>
      <c r="H306" s="248" t="s">
        <v>531</v>
      </c>
      <c r="I306" s="247" t="s">
        <v>532</v>
      </c>
      <c r="J306" s="248" t="s">
        <v>533</v>
      </c>
      <c r="K306" s="285" t="s">
        <v>980</v>
      </c>
      <c r="L306" s="244" t="s">
        <v>534</v>
      </c>
      <c r="M306" s="408">
        <f>P306/2000</f>
        <v>5000</v>
      </c>
      <c r="N306" s="248" t="s">
        <v>225</v>
      </c>
      <c r="O306" s="247">
        <v>800</v>
      </c>
      <c r="P306" s="251">
        <f t="shared" si="32"/>
        <v>10000000</v>
      </c>
      <c r="Q306" s="250">
        <v>0</v>
      </c>
      <c r="R306" s="251">
        <v>0</v>
      </c>
      <c r="S306" s="250">
        <v>10000000</v>
      </c>
      <c r="T306" s="251">
        <v>0</v>
      </c>
      <c r="U306" s="250">
        <v>0</v>
      </c>
      <c r="V306" s="251">
        <v>0</v>
      </c>
      <c r="W306" s="286">
        <v>0</v>
      </c>
      <c r="X306" s="196"/>
      <c r="Y306" s="196">
        <f t="shared" si="31"/>
        <v>5000</v>
      </c>
      <c r="Z306" s="233"/>
      <c r="AA306" s="234"/>
      <c r="AB306" s="235"/>
      <c r="AC306" s="235"/>
      <c r="AD306" s="236"/>
      <c r="AE306" s="235"/>
      <c r="AF306" s="237"/>
      <c r="AG306" s="238"/>
      <c r="AH306" s="239"/>
      <c r="AI306" s="240"/>
      <c r="AJ306" s="240"/>
      <c r="AK306" s="268"/>
      <c r="AL306" s="242"/>
      <c r="AM306" s="243"/>
    </row>
    <row r="307" spans="1:39" ht="75" customHeight="1" x14ac:dyDescent="0.2">
      <c r="A307" s="343" t="s">
        <v>324</v>
      </c>
      <c r="B307" s="193"/>
      <c r="C307" s="194"/>
      <c r="D307" s="244" t="s">
        <v>897</v>
      </c>
      <c r="E307" s="245">
        <v>2</v>
      </c>
      <c r="F307" s="284" t="s">
        <v>1045</v>
      </c>
      <c r="G307" s="285" t="s">
        <v>958</v>
      </c>
      <c r="H307" s="248" t="s">
        <v>531</v>
      </c>
      <c r="I307" s="247" t="s">
        <v>532</v>
      </c>
      <c r="J307" s="248" t="s">
        <v>533</v>
      </c>
      <c r="K307" s="285" t="s">
        <v>1011</v>
      </c>
      <c r="L307" s="244" t="s">
        <v>534</v>
      </c>
      <c r="M307" s="408">
        <v>2300</v>
      </c>
      <c r="N307" s="248" t="s">
        <v>225</v>
      </c>
      <c r="O307" s="247">
        <v>800</v>
      </c>
      <c r="P307" s="251">
        <f t="shared" ref="P307" si="33">SUM(Q307:W307)</f>
        <v>3493000</v>
      </c>
      <c r="Q307" s="250">
        <v>0</v>
      </c>
      <c r="R307" s="251">
        <v>0</v>
      </c>
      <c r="S307" s="250">
        <v>0</v>
      </c>
      <c r="T307" s="251">
        <v>3493000</v>
      </c>
      <c r="U307" s="250">
        <v>0</v>
      </c>
      <c r="V307" s="251">
        <v>0</v>
      </c>
      <c r="W307" s="286">
        <v>0</v>
      </c>
      <c r="X307" s="196"/>
      <c r="Y307" s="196">
        <f t="shared" si="31"/>
        <v>1746.5</v>
      </c>
      <c r="Z307" s="442">
        <f>T307/M307</f>
        <v>1518.695652173913</v>
      </c>
      <c r="AA307" s="234"/>
      <c r="AB307" s="235"/>
      <c r="AC307" s="235"/>
      <c r="AD307" s="236"/>
      <c r="AE307" s="235"/>
      <c r="AF307" s="237"/>
      <c r="AG307" s="238"/>
      <c r="AH307" s="239"/>
      <c r="AI307" s="240"/>
      <c r="AJ307" s="240"/>
      <c r="AK307" s="268"/>
      <c r="AL307" s="242"/>
      <c r="AM307" s="243"/>
    </row>
    <row r="308" spans="1:39" ht="75" customHeight="1" thickBot="1" x14ac:dyDescent="0.25">
      <c r="A308" s="343" t="s">
        <v>324</v>
      </c>
      <c r="B308" s="193"/>
      <c r="C308" s="194"/>
      <c r="D308" s="256" t="s">
        <v>1097</v>
      </c>
      <c r="E308" s="257">
        <v>2</v>
      </c>
      <c r="F308" s="256" t="s">
        <v>1590</v>
      </c>
      <c r="G308" s="349" t="s">
        <v>599</v>
      </c>
      <c r="H308" s="264" t="s">
        <v>531</v>
      </c>
      <c r="I308" s="259" t="s">
        <v>626</v>
      </c>
      <c r="J308" s="264" t="s">
        <v>533</v>
      </c>
      <c r="K308" s="349" t="s">
        <v>1077</v>
      </c>
      <c r="L308" s="256" t="s">
        <v>560</v>
      </c>
      <c r="M308" s="260">
        <v>3500</v>
      </c>
      <c r="N308" s="264" t="s">
        <v>225</v>
      </c>
      <c r="O308" s="259">
        <v>800</v>
      </c>
      <c r="P308" s="266">
        <f t="shared" si="32"/>
        <v>1000000</v>
      </c>
      <c r="Q308" s="267">
        <v>0</v>
      </c>
      <c r="R308" s="266">
        <v>0</v>
      </c>
      <c r="S308" s="267">
        <v>0</v>
      </c>
      <c r="T308" s="266">
        <v>1000000</v>
      </c>
      <c r="U308" s="267">
        <v>0</v>
      </c>
      <c r="V308" s="266">
        <v>0</v>
      </c>
      <c r="W308" s="350">
        <v>0</v>
      </c>
      <c r="X308" s="196"/>
      <c r="Y308" s="196">
        <f t="shared" si="31"/>
        <v>500</v>
      </c>
      <c r="Z308" s="233"/>
      <c r="AA308" s="234"/>
      <c r="AB308" s="235"/>
      <c r="AC308" s="235"/>
      <c r="AD308" s="236"/>
      <c r="AE308" s="235"/>
      <c r="AF308" s="237"/>
      <c r="AG308" s="238"/>
      <c r="AH308" s="239"/>
      <c r="AI308" s="240"/>
      <c r="AJ308" s="240"/>
      <c r="AK308" s="268"/>
      <c r="AL308" s="242"/>
      <c r="AM308" s="243"/>
    </row>
    <row r="309" spans="1:39" x14ac:dyDescent="0.2">
      <c r="A309" s="411"/>
      <c r="B309" s="193"/>
      <c r="C309" s="194"/>
      <c r="D309" s="340"/>
      <c r="E309" s="340"/>
      <c r="F309" s="340"/>
      <c r="G309" s="340"/>
      <c r="H309" s="340"/>
      <c r="I309" s="340"/>
      <c r="J309" s="340"/>
      <c r="K309" s="340"/>
      <c r="L309" s="412"/>
      <c r="M309" s="412"/>
      <c r="N309" s="412"/>
      <c r="O309" s="412"/>
      <c r="P309" s="413"/>
      <c r="Q309" s="413"/>
      <c r="R309" s="413"/>
      <c r="S309" s="413"/>
      <c r="T309" s="414"/>
      <c r="U309" s="413"/>
      <c r="V309" s="413"/>
      <c r="W309" s="413"/>
      <c r="X309" s="196"/>
      <c r="Y309" s="196">
        <f t="shared" si="31"/>
        <v>0</v>
      </c>
      <c r="Z309" s="16"/>
      <c r="AA309" s="104"/>
      <c r="AB309" s="105"/>
      <c r="AC309" s="106"/>
      <c r="AD309" s="107"/>
      <c r="AE309" s="108"/>
      <c r="AF309" s="415"/>
      <c r="AG309" s="415"/>
      <c r="AH309" s="415"/>
      <c r="AI309" s="415"/>
      <c r="AJ309" s="415"/>
      <c r="AK309" s="415"/>
    </row>
    <row r="310" spans="1:39" s="224" customFormat="1" ht="18.75" thickBot="1" x14ac:dyDescent="0.25">
      <c r="A310" s="215"/>
      <c r="B310" s="193"/>
      <c r="C310" s="194"/>
      <c r="D310" s="216" t="s">
        <v>1506</v>
      </c>
      <c r="E310" s="217"/>
      <c r="F310" s="217"/>
      <c r="G310" s="217"/>
      <c r="H310" s="216"/>
      <c r="I310" s="216"/>
      <c r="J310" s="216"/>
      <c r="K310" s="216"/>
      <c r="L310" s="219"/>
      <c r="M310" s="219"/>
      <c r="N310" s="219"/>
      <c r="O310" s="219"/>
      <c r="P310" s="196"/>
      <c r="Q310" s="196"/>
      <c r="R310" s="196"/>
      <c r="S310" s="196"/>
      <c r="T310" s="278"/>
      <c r="U310" s="196"/>
      <c r="V310" s="196"/>
      <c r="W310" s="196"/>
      <c r="X310" s="196"/>
      <c r="Y310" s="196">
        <f t="shared" si="25"/>
        <v>0</v>
      </c>
      <c r="Z310" s="220"/>
      <c r="AA310" s="221"/>
      <c r="AB310" s="221"/>
      <c r="AC310" s="221"/>
      <c r="AD310" s="221"/>
      <c r="AE310" s="221"/>
      <c r="AF310" s="221"/>
      <c r="AG310" s="221"/>
      <c r="AH310" s="221"/>
      <c r="AI310" s="221"/>
      <c r="AJ310" s="221"/>
      <c r="AK310" s="222"/>
      <c r="AL310" s="223"/>
      <c r="AM310" s="223"/>
    </row>
    <row r="311" spans="1:39" s="224" customFormat="1" ht="75" customHeight="1" thickBot="1" x14ac:dyDescent="0.25">
      <c r="A311" s="343" t="s">
        <v>324</v>
      </c>
      <c r="B311" s="193"/>
      <c r="C311" s="194"/>
      <c r="D311" s="609" t="s">
        <v>899</v>
      </c>
      <c r="E311" s="315">
        <v>2</v>
      </c>
      <c r="F311" s="365" t="s">
        <v>752</v>
      </c>
      <c r="G311" s="366" t="s">
        <v>659</v>
      </c>
      <c r="H311" s="318" t="s">
        <v>706</v>
      </c>
      <c r="I311" s="317" t="s">
        <v>532</v>
      </c>
      <c r="J311" s="318" t="s">
        <v>533</v>
      </c>
      <c r="K311" s="366" t="s">
        <v>661</v>
      </c>
      <c r="L311" s="365" t="s">
        <v>534</v>
      </c>
      <c r="M311" s="426">
        <f t="shared" si="27"/>
        <v>1700</v>
      </c>
      <c r="N311" s="318" t="s">
        <v>225</v>
      </c>
      <c r="O311" s="317">
        <v>500</v>
      </c>
      <c r="P311" s="320">
        <f>SUM(Q311:W311)</f>
        <v>3400000</v>
      </c>
      <c r="Q311" s="319">
        <v>0</v>
      </c>
      <c r="R311" s="320">
        <v>3400000</v>
      </c>
      <c r="S311" s="319">
        <v>0</v>
      </c>
      <c r="T311" s="320">
        <v>0</v>
      </c>
      <c r="U311" s="319">
        <v>0</v>
      </c>
      <c r="V311" s="320">
        <v>0</v>
      </c>
      <c r="W311" s="319">
        <v>0</v>
      </c>
      <c r="X311" s="196"/>
      <c r="Y311" s="196">
        <f t="shared" si="25"/>
        <v>1700</v>
      </c>
      <c r="Z311" s="351" t="s">
        <v>660</v>
      </c>
      <c r="AA311" s="352"/>
      <c r="AB311" s="353"/>
      <c r="AC311" s="353"/>
      <c r="AD311" s="354"/>
      <c r="AE311" s="353"/>
      <c r="AF311" s="355"/>
      <c r="AG311" s="356"/>
      <c r="AH311" s="357"/>
      <c r="AI311" s="356"/>
      <c r="AJ311" s="356"/>
      <c r="AK311" s="358"/>
      <c r="AL311" s="359"/>
      <c r="AM311" s="360"/>
    </row>
    <row r="312" spans="1:39" x14ac:dyDescent="0.2">
      <c r="A312" s="411"/>
      <c r="B312" s="193"/>
      <c r="C312" s="194"/>
      <c r="D312" s="340"/>
      <c r="E312" s="340"/>
      <c r="F312" s="340"/>
      <c r="G312" s="340"/>
      <c r="H312" s="340"/>
      <c r="I312" s="340"/>
      <c r="J312" s="340"/>
      <c r="K312" s="340"/>
      <c r="L312" s="412"/>
      <c r="M312" s="412"/>
      <c r="N312" s="412"/>
      <c r="O312" s="412"/>
      <c r="P312" s="413"/>
      <c r="Q312" s="413"/>
      <c r="R312" s="413"/>
      <c r="S312" s="413"/>
      <c r="T312" s="414"/>
      <c r="U312" s="413"/>
      <c r="V312" s="413"/>
      <c r="W312" s="413"/>
      <c r="X312" s="196"/>
      <c r="Y312" s="196">
        <f t="shared" si="25"/>
        <v>0</v>
      </c>
      <c r="Z312" s="16"/>
      <c r="AA312" s="104"/>
      <c r="AB312" s="105"/>
      <c r="AC312" s="106"/>
      <c r="AD312" s="107"/>
      <c r="AE312" s="108"/>
      <c r="AF312" s="415"/>
      <c r="AG312" s="415"/>
      <c r="AH312" s="415"/>
      <c r="AI312" s="415"/>
      <c r="AJ312" s="415"/>
      <c r="AK312" s="415"/>
    </row>
    <row r="313" spans="1:39" s="224" customFormat="1" ht="18.75" thickBot="1" x14ac:dyDescent="0.25">
      <c r="A313" s="220"/>
      <c r="B313" s="193"/>
      <c r="C313" s="194"/>
      <c r="D313" s="216" t="s">
        <v>76</v>
      </c>
      <c r="E313" s="217"/>
      <c r="F313" s="217"/>
      <c r="G313" s="217"/>
      <c r="H313" s="217"/>
      <c r="I313" s="217"/>
      <c r="J313" s="217"/>
      <c r="K313" s="217"/>
      <c r="L313" s="218"/>
      <c r="M313" s="218"/>
      <c r="N313" s="218"/>
      <c r="O313" s="218"/>
      <c r="P313" s="423"/>
      <c r="Q313" s="423"/>
      <c r="R313" s="423"/>
      <c r="S313" s="423"/>
      <c r="T313" s="424"/>
      <c r="U313" s="423"/>
      <c r="V313" s="423"/>
      <c r="W313" s="423"/>
      <c r="X313" s="196"/>
      <c r="Y313" s="196">
        <f>P313/2000</f>
        <v>0</v>
      </c>
      <c r="Z313" s="220"/>
      <c r="AA313" s="443"/>
      <c r="AB313" s="221"/>
      <c r="AC313" s="221"/>
      <c r="AD313" s="221"/>
      <c r="AE313" s="221"/>
      <c r="AF313" s="221"/>
      <c r="AG313" s="221"/>
      <c r="AH313" s="221"/>
      <c r="AI313" s="221"/>
      <c r="AJ313" s="221"/>
      <c r="AK313" s="222"/>
      <c r="AL313" s="223"/>
      <c r="AM313" s="223"/>
    </row>
    <row r="314" spans="1:39" s="224" customFormat="1" ht="75" customHeight="1" thickBot="1" x14ac:dyDescent="0.25">
      <c r="A314" s="343"/>
      <c r="B314" s="193"/>
      <c r="C314" s="194"/>
      <c r="D314" s="609" t="s">
        <v>912</v>
      </c>
      <c r="E314" s="315">
        <v>2</v>
      </c>
      <c r="F314" s="365" t="s">
        <v>754</v>
      </c>
      <c r="G314" s="366" t="s">
        <v>76</v>
      </c>
      <c r="H314" s="318" t="s">
        <v>706</v>
      </c>
      <c r="I314" s="317" t="s">
        <v>532</v>
      </c>
      <c r="J314" s="317" t="s">
        <v>533</v>
      </c>
      <c r="K314" s="316" t="s">
        <v>698</v>
      </c>
      <c r="L314" s="315" t="s">
        <v>534</v>
      </c>
      <c r="M314" s="416">
        <f>P314/2000</f>
        <v>975</v>
      </c>
      <c r="N314" s="317" t="s">
        <v>225</v>
      </c>
      <c r="O314" s="318">
        <v>280</v>
      </c>
      <c r="P314" s="319">
        <f>SUM(Q314:W314)</f>
        <v>1950000</v>
      </c>
      <c r="Q314" s="320">
        <v>0</v>
      </c>
      <c r="R314" s="319">
        <v>0</v>
      </c>
      <c r="S314" s="320">
        <v>1950000</v>
      </c>
      <c r="T314" s="319">
        <v>0</v>
      </c>
      <c r="U314" s="320">
        <v>0</v>
      </c>
      <c r="V314" s="319">
        <v>0</v>
      </c>
      <c r="W314" s="319">
        <v>0</v>
      </c>
      <c r="X314" s="196"/>
      <c r="Y314" s="196">
        <f>P314/2000</f>
        <v>975</v>
      </c>
      <c r="Z314" s="351"/>
      <c r="AA314" s="352"/>
      <c r="AB314" s="353"/>
      <c r="AC314" s="353"/>
      <c r="AD314" s="354"/>
      <c r="AE314" s="353"/>
      <c r="AF314" s="355"/>
      <c r="AG314" s="356"/>
      <c r="AH314" s="357"/>
      <c r="AI314" s="356"/>
      <c r="AJ314" s="356"/>
      <c r="AK314" s="358"/>
      <c r="AL314" s="359"/>
      <c r="AM314" s="360"/>
    </row>
    <row r="315" spans="1:39" x14ac:dyDescent="0.2">
      <c r="A315" s="411"/>
      <c r="B315" s="193"/>
      <c r="C315" s="194"/>
      <c r="D315" s="340"/>
      <c r="E315" s="340"/>
      <c r="F315" s="340"/>
      <c r="G315" s="340"/>
      <c r="H315" s="340"/>
      <c r="I315" s="412"/>
      <c r="J315" s="412"/>
      <c r="K315" s="412"/>
      <c r="L315" s="412"/>
      <c r="M315" s="412"/>
      <c r="N315" s="412"/>
      <c r="O315" s="412"/>
      <c r="P315" s="413"/>
      <c r="Q315" s="413"/>
      <c r="R315" s="413"/>
      <c r="S315" s="413"/>
      <c r="T315" s="414"/>
      <c r="U315" s="413"/>
      <c r="V315" s="413"/>
      <c r="W315" s="413"/>
      <c r="X315" s="196"/>
      <c r="Y315" s="196">
        <f>P315/2000</f>
        <v>0</v>
      </c>
      <c r="Z315" s="16"/>
      <c r="AA315" s="104"/>
      <c r="AB315" s="105"/>
      <c r="AC315" s="106"/>
      <c r="AD315" s="107"/>
      <c r="AE315" s="108"/>
      <c r="AF315" s="415"/>
      <c r="AG315" s="415"/>
      <c r="AH315" s="415"/>
      <c r="AI315" s="415"/>
      <c r="AJ315" s="415"/>
      <c r="AK315" s="415"/>
    </row>
    <row r="316" spans="1:39" s="224" customFormat="1" ht="18.75" thickBot="1" x14ac:dyDescent="0.25">
      <c r="A316" s="215"/>
      <c r="B316" s="193"/>
      <c r="C316" s="194"/>
      <c r="D316" s="216" t="s">
        <v>22</v>
      </c>
      <c r="E316" s="217"/>
      <c r="F316" s="217"/>
      <c r="G316" s="217"/>
      <c r="H316" s="216"/>
      <c r="I316" s="219"/>
      <c r="J316" s="219"/>
      <c r="K316" s="219"/>
      <c r="L316" s="219"/>
      <c r="M316" s="219"/>
      <c r="N316" s="219"/>
      <c r="O316" s="219"/>
      <c r="P316" s="196"/>
      <c r="Q316" s="196"/>
      <c r="R316" s="196"/>
      <c r="S316" s="196"/>
      <c r="T316" s="278"/>
      <c r="U316" s="196"/>
      <c r="V316" s="196"/>
      <c r="W316" s="196"/>
      <c r="X316" s="196"/>
      <c r="Y316" s="196">
        <f t="shared" si="25"/>
        <v>0</v>
      </c>
      <c r="Z316" s="220"/>
      <c r="AA316" s="221"/>
      <c r="AB316" s="221"/>
      <c r="AC316" s="221"/>
      <c r="AD316" s="221"/>
      <c r="AE316" s="221"/>
      <c r="AF316" s="221"/>
      <c r="AG316" s="221"/>
      <c r="AH316" s="221"/>
      <c r="AI316" s="221"/>
      <c r="AJ316" s="221"/>
      <c r="AK316" s="222"/>
      <c r="AL316" s="223"/>
      <c r="AM316" s="223"/>
    </row>
    <row r="317" spans="1:39" s="224" customFormat="1" ht="75" customHeight="1" x14ac:dyDescent="0.2">
      <c r="A317" s="343" t="s">
        <v>1612</v>
      </c>
      <c r="B317" s="404"/>
      <c r="C317" s="194"/>
      <c r="D317" s="606" t="s">
        <v>900</v>
      </c>
      <c r="E317" s="226">
        <v>2</v>
      </c>
      <c r="F317" s="227" t="s">
        <v>759</v>
      </c>
      <c r="G317" s="228" t="s">
        <v>662</v>
      </c>
      <c r="H317" s="229" t="s">
        <v>531</v>
      </c>
      <c r="I317" s="230" t="s">
        <v>532</v>
      </c>
      <c r="J317" s="229" t="s">
        <v>533</v>
      </c>
      <c r="K317" s="228" t="s">
        <v>652</v>
      </c>
      <c r="L317" s="227" t="s">
        <v>534</v>
      </c>
      <c r="M317" s="403">
        <f t="shared" si="27"/>
        <v>1700</v>
      </c>
      <c r="N317" s="229" t="s">
        <v>225</v>
      </c>
      <c r="O317" s="230">
        <v>550</v>
      </c>
      <c r="P317" s="231">
        <f>SUM(Q317:W317)</f>
        <v>3400000</v>
      </c>
      <c r="Q317" s="232">
        <v>0</v>
      </c>
      <c r="R317" s="231">
        <v>3400000</v>
      </c>
      <c r="S317" s="232">
        <v>0</v>
      </c>
      <c r="T317" s="231">
        <v>0</v>
      </c>
      <c r="U317" s="232">
        <v>0</v>
      </c>
      <c r="V317" s="231">
        <v>0</v>
      </c>
      <c r="W317" s="232">
        <v>0</v>
      </c>
      <c r="X317" s="196"/>
      <c r="Y317" s="196">
        <f t="shared" si="25"/>
        <v>1700</v>
      </c>
      <c r="Z317" s="427" t="s">
        <v>956</v>
      </c>
      <c r="AA317" s="428" t="s">
        <v>957</v>
      </c>
      <c r="AB317" s="353"/>
      <c r="AC317" s="353" t="s">
        <v>370</v>
      </c>
      <c r="AD317" s="354" t="s">
        <v>69</v>
      </c>
      <c r="AE317" s="353" t="s">
        <v>8</v>
      </c>
      <c r="AF317" s="355" t="s">
        <v>251</v>
      </c>
      <c r="AG317" s="356" t="s">
        <v>252</v>
      </c>
      <c r="AH317" s="357"/>
      <c r="AI317" s="356"/>
      <c r="AJ317" s="356"/>
      <c r="AK317" s="358"/>
      <c r="AL317" s="359"/>
      <c r="AM317" s="360"/>
    </row>
    <row r="318" spans="1:39" s="224" customFormat="1" ht="75" customHeight="1" x14ac:dyDescent="0.2">
      <c r="A318" s="343"/>
      <c r="B318" s="404"/>
      <c r="C318" s="194"/>
      <c r="D318" s="611" t="s">
        <v>1592</v>
      </c>
      <c r="E318" s="444">
        <v>2</v>
      </c>
      <c r="F318" s="291" t="s">
        <v>759</v>
      </c>
      <c r="G318" s="445" t="s">
        <v>1594</v>
      </c>
      <c r="H318" s="293" t="s">
        <v>531</v>
      </c>
      <c r="I318" s="446" t="s">
        <v>532</v>
      </c>
      <c r="J318" s="293" t="s">
        <v>533</v>
      </c>
      <c r="K318" s="445" t="s">
        <v>1593</v>
      </c>
      <c r="L318" s="291" t="s">
        <v>560</v>
      </c>
      <c r="M318" s="447">
        <v>210</v>
      </c>
      <c r="N318" s="293" t="s">
        <v>225</v>
      </c>
      <c r="O318" s="446">
        <v>200</v>
      </c>
      <c r="P318" s="294">
        <f>SUM(Q318:W318)</f>
        <v>100000</v>
      </c>
      <c r="Q318" s="448">
        <v>0</v>
      </c>
      <c r="R318" s="294">
        <v>0</v>
      </c>
      <c r="S318" s="448">
        <v>0</v>
      </c>
      <c r="T318" s="294">
        <v>100000</v>
      </c>
      <c r="U318" s="448">
        <v>0</v>
      </c>
      <c r="V318" s="294">
        <v>0</v>
      </c>
      <c r="W318" s="448">
        <v>0</v>
      </c>
      <c r="X318" s="196"/>
      <c r="Y318" s="196"/>
      <c r="Z318" s="427"/>
      <c r="AA318" s="428"/>
      <c r="AB318" s="353"/>
      <c r="AC318" s="353"/>
      <c r="AD318" s="354"/>
      <c r="AE318" s="353"/>
      <c r="AF318" s="355"/>
      <c r="AG318" s="356"/>
      <c r="AH318" s="357"/>
      <c r="AI318" s="356"/>
      <c r="AJ318" s="356"/>
      <c r="AK318" s="358"/>
      <c r="AL318" s="359"/>
      <c r="AM318" s="360"/>
    </row>
    <row r="319" spans="1:39" s="224" customFormat="1" ht="75" customHeight="1" thickBot="1" x14ac:dyDescent="0.25">
      <c r="A319" s="343" t="s">
        <v>324</v>
      </c>
      <c r="B319" s="193"/>
      <c r="C319" s="194"/>
      <c r="D319" s="306" t="s">
        <v>887</v>
      </c>
      <c r="E319" s="280">
        <v>2</v>
      </c>
      <c r="F319" s="263" t="s">
        <v>714</v>
      </c>
      <c r="G319" s="262" t="s">
        <v>69</v>
      </c>
      <c r="H319" s="261" t="s">
        <v>531</v>
      </c>
      <c r="I319" s="260" t="s">
        <v>532</v>
      </c>
      <c r="J319" s="261" t="s">
        <v>533</v>
      </c>
      <c r="K319" s="262" t="s">
        <v>1012</v>
      </c>
      <c r="L319" s="263" t="s">
        <v>534</v>
      </c>
      <c r="M319" s="410">
        <f t="shared" si="27"/>
        <v>430</v>
      </c>
      <c r="N319" s="261" t="s">
        <v>232</v>
      </c>
      <c r="O319" s="260">
        <v>2500</v>
      </c>
      <c r="P319" s="265">
        <f>SUM(Q319:W319)</f>
        <v>860000</v>
      </c>
      <c r="Q319" s="281">
        <v>0</v>
      </c>
      <c r="R319" s="265">
        <v>0</v>
      </c>
      <c r="S319" s="281">
        <v>0</v>
      </c>
      <c r="T319" s="265">
        <v>860000</v>
      </c>
      <c r="U319" s="281">
        <v>0</v>
      </c>
      <c r="V319" s="265">
        <v>0</v>
      </c>
      <c r="W319" s="281">
        <v>0</v>
      </c>
      <c r="X319" s="196"/>
      <c r="Y319" s="196">
        <f t="shared" si="25"/>
        <v>430</v>
      </c>
      <c r="Z319" s="351"/>
      <c r="AA319" s="352"/>
      <c r="AB319" s="353"/>
      <c r="AC319" s="353"/>
      <c r="AD319" s="354"/>
      <c r="AE319" s="353"/>
      <c r="AF319" s="355"/>
      <c r="AG319" s="356"/>
      <c r="AH319" s="357"/>
      <c r="AI319" s="356"/>
      <c r="AJ319" s="356"/>
      <c r="AK319" s="358"/>
      <c r="AL319" s="359"/>
      <c r="AM319" s="360"/>
    </row>
    <row r="320" spans="1:39" x14ac:dyDescent="0.2">
      <c r="A320" s="411"/>
      <c r="B320" s="193"/>
      <c r="C320" s="194"/>
      <c r="D320" s="340"/>
      <c r="E320" s="340"/>
      <c r="F320" s="340"/>
      <c r="G320" s="340"/>
      <c r="H320" s="340"/>
      <c r="I320" s="340"/>
      <c r="J320" s="340"/>
      <c r="K320" s="340"/>
      <c r="L320" s="412"/>
      <c r="M320" s="412"/>
      <c r="N320" s="412"/>
      <c r="O320" s="412"/>
      <c r="P320" s="413"/>
      <c r="Q320" s="413"/>
      <c r="R320" s="413"/>
      <c r="S320" s="413"/>
      <c r="T320" s="414"/>
      <c r="U320" s="413"/>
      <c r="V320" s="413"/>
      <c r="W320" s="413"/>
      <c r="X320" s="196"/>
      <c r="Y320" s="196">
        <f t="shared" si="25"/>
        <v>0</v>
      </c>
      <c r="Z320" s="16"/>
      <c r="AA320" s="104"/>
      <c r="AB320" s="105"/>
      <c r="AC320" s="106"/>
      <c r="AD320" s="107"/>
      <c r="AE320" s="108"/>
      <c r="AF320" s="415"/>
      <c r="AG320" s="415"/>
      <c r="AH320" s="415"/>
      <c r="AI320" s="415"/>
      <c r="AJ320" s="415"/>
      <c r="AK320" s="415"/>
    </row>
    <row r="321" spans="1:39" s="224" customFormat="1" ht="18.75" thickBot="1" x14ac:dyDescent="0.25">
      <c r="A321" s="402"/>
      <c r="B321" s="193"/>
      <c r="C321" s="194"/>
      <c r="D321" s="216" t="s">
        <v>314</v>
      </c>
      <c r="E321" s="449"/>
      <c r="F321" s="449"/>
      <c r="G321" s="449"/>
      <c r="H321" s="450"/>
      <c r="I321" s="450"/>
      <c r="J321" s="450"/>
      <c r="K321" s="450"/>
      <c r="L321" s="451"/>
      <c r="M321" s="451"/>
      <c r="N321" s="451"/>
      <c r="O321" s="451"/>
      <c r="P321" s="452"/>
      <c r="Q321" s="452"/>
      <c r="R321" s="452"/>
      <c r="S321" s="452"/>
      <c r="T321" s="453"/>
      <c r="U321" s="452"/>
      <c r="V321" s="452"/>
      <c r="W321" s="452"/>
      <c r="X321" s="196"/>
      <c r="Y321" s="196">
        <f t="shared" si="25"/>
        <v>0</v>
      </c>
      <c r="Z321" s="220"/>
      <c r="AA321" s="221"/>
      <c r="AB321" s="221"/>
      <c r="AC321" s="221"/>
      <c r="AD321" s="221"/>
      <c r="AE321" s="221"/>
      <c r="AF321" s="221"/>
      <c r="AG321" s="221"/>
      <c r="AH321" s="221"/>
      <c r="AI321" s="221"/>
      <c r="AJ321" s="221"/>
      <c r="AK321" s="222"/>
      <c r="AL321" s="223"/>
      <c r="AM321" s="223"/>
    </row>
    <row r="322" spans="1:39" s="224" customFormat="1" ht="75" customHeight="1" x14ac:dyDescent="0.2">
      <c r="A322" s="343" t="s">
        <v>1613</v>
      </c>
      <c r="B322" s="193"/>
      <c r="C322" s="194"/>
      <c r="D322" s="226" t="s">
        <v>1093</v>
      </c>
      <c r="E322" s="227">
        <v>2</v>
      </c>
      <c r="F322" s="226" t="s">
        <v>741</v>
      </c>
      <c r="G322" s="283" t="s">
        <v>663</v>
      </c>
      <c r="H322" s="230" t="s">
        <v>706</v>
      </c>
      <c r="I322" s="229" t="s">
        <v>532</v>
      </c>
      <c r="J322" s="230" t="s">
        <v>533</v>
      </c>
      <c r="K322" s="283" t="s">
        <v>652</v>
      </c>
      <c r="L322" s="226" t="s">
        <v>534</v>
      </c>
      <c r="M322" s="417">
        <f t="shared" si="27"/>
        <v>900</v>
      </c>
      <c r="N322" s="230" t="s">
        <v>225</v>
      </c>
      <c r="O322" s="229">
        <v>250</v>
      </c>
      <c r="P322" s="232">
        <f>SUM(Q322:W322)</f>
        <v>1800000</v>
      </c>
      <c r="Q322" s="231">
        <v>0</v>
      </c>
      <c r="R322" s="232">
        <v>1800000</v>
      </c>
      <c r="S322" s="231">
        <v>0</v>
      </c>
      <c r="T322" s="232">
        <v>0</v>
      </c>
      <c r="U322" s="231">
        <v>0</v>
      </c>
      <c r="V322" s="232">
        <v>0</v>
      </c>
      <c r="W322" s="279">
        <v>0</v>
      </c>
      <c r="X322" s="196"/>
      <c r="Y322" s="196">
        <f t="shared" si="25"/>
        <v>900</v>
      </c>
      <c r="Z322" s="351" t="s">
        <v>38</v>
      </c>
      <c r="AA322" s="352" t="s">
        <v>276</v>
      </c>
      <c r="AB322" s="353" t="s">
        <v>39</v>
      </c>
      <c r="AC322" s="353" t="s">
        <v>39</v>
      </c>
      <c r="AD322" s="354" t="s">
        <v>35</v>
      </c>
      <c r="AE322" s="353" t="s">
        <v>274</v>
      </c>
      <c r="AF322" s="355"/>
      <c r="AG322" s="356"/>
      <c r="AH322" s="357" t="s">
        <v>273</v>
      </c>
      <c r="AI322" s="356" t="s">
        <v>275</v>
      </c>
      <c r="AJ322" s="356"/>
      <c r="AK322" s="358"/>
      <c r="AL322" s="359"/>
      <c r="AM322" s="360"/>
    </row>
    <row r="323" spans="1:39" s="224" customFormat="1" ht="75" customHeight="1" thickBot="1" x14ac:dyDescent="0.25">
      <c r="A323" s="343" t="s">
        <v>324</v>
      </c>
      <c r="B323" s="193"/>
      <c r="C323" s="194"/>
      <c r="D323" s="280" t="s">
        <v>901</v>
      </c>
      <c r="E323" s="263">
        <v>2</v>
      </c>
      <c r="F323" s="280" t="s">
        <v>741</v>
      </c>
      <c r="G323" s="288" t="s">
        <v>696</v>
      </c>
      <c r="H323" s="260" t="s">
        <v>706</v>
      </c>
      <c r="I323" s="261" t="s">
        <v>532</v>
      </c>
      <c r="J323" s="260" t="s">
        <v>533</v>
      </c>
      <c r="K323" s="288" t="s">
        <v>664</v>
      </c>
      <c r="L323" s="280" t="s">
        <v>534</v>
      </c>
      <c r="M323" s="418">
        <f t="shared" si="27"/>
        <v>1200</v>
      </c>
      <c r="N323" s="260" t="s">
        <v>225</v>
      </c>
      <c r="O323" s="261">
        <v>300</v>
      </c>
      <c r="P323" s="281">
        <f>SUM(Q323:W323)</f>
        <v>2400000</v>
      </c>
      <c r="Q323" s="265">
        <v>0</v>
      </c>
      <c r="R323" s="281">
        <v>2400000</v>
      </c>
      <c r="S323" s="265">
        <v>0</v>
      </c>
      <c r="T323" s="281">
        <v>0</v>
      </c>
      <c r="U323" s="265">
        <v>0</v>
      </c>
      <c r="V323" s="281">
        <v>0</v>
      </c>
      <c r="W323" s="282">
        <v>0</v>
      </c>
      <c r="X323" s="196"/>
      <c r="Y323" s="196">
        <f t="shared" si="25"/>
        <v>1200</v>
      </c>
      <c r="Z323" s="351" t="s">
        <v>434</v>
      </c>
      <c r="AA323" s="352" t="s">
        <v>1736</v>
      </c>
      <c r="AB323" s="353"/>
      <c r="AC323" s="353"/>
      <c r="AD323" s="354"/>
      <c r="AE323" s="353"/>
      <c r="AF323" s="355" t="s">
        <v>665</v>
      </c>
      <c r="AG323" s="356"/>
      <c r="AH323" s="357"/>
      <c r="AI323" s="356"/>
      <c r="AJ323" s="356"/>
      <c r="AK323" s="358"/>
      <c r="AL323" s="359"/>
      <c r="AM323" s="360"/>
    </row>
    <row r="324" spans="1:39" x14ac:dyDescent="0.2">
      <c r="A324" s="411"/>
      <c r="B324" s="193"/>
      <c r="C324" s="194"/>
      <c r="D324" s="340"/>
      <c r="E324" s="340"/>
      <c r="F324" s="340"/>
      <c r="G324" s="340"/>
      <c r="H324" s="340"/>
      <c r="I324" s="340"/>
      <c r="J324" s="340"/>
      <c r="K324" s="340"/>
      <c r="L324" s="412"/>
      <c r="M324" s="412"/>
      <c r="N324" s="412"/>
      <c r="O324" s="412"/>
      <c r="P324" s="413"/>
      <c r="Q324" s="413"/>
      <c r="R324" s="413"/>
      <c r="S324" s="413"/>
      <c r="T324" s="414"/>
      <c r="U324" s="413"/>
      <c r="V324" s="413"/>
      <c r="W324" s="413"/>
      <c r="X324" s="196"/>
      <c r="Y324" s="196">
        <f t="shared" si="25"/>
        <v>0</v>
      </c>
      <c r="Z324" s="16"/>
      <c r="AA324" s="104"/>
      <c r="AB324" s="105"/>
      <c r="AC324" s="106"/>
      <c r="AD324" s="107"/>
      <c r="AE324" s="108"/>
      <c r="AF324" s="415"/>
      <c r="AG324" s="415"/>
      <c r="AH324" s="415"/>
      <c r="AI324" s="415"/>
      <c r="AJ324" s="415"/>
      <c r="AK324" s="415"/>
    </row>
    <row r="325" spans="1:39" s="224" customFormat="1" ht="18.75" thickBot="1" x14ac:dyDescent="0.25">
      <c r="A325" s="402"/>
      <c r="B325" s="193"/>
      <c r="C325" s="194"/>
      <c r="D325" s="216" t="s">
        <v>16</v>
      </c>
      <c r="E325" s="449"/>
      <c r="F325" s="449"/>
      <c r="G325" s="449"/>
      <c r="H325" s="450"/>
      <c r="I325" s="450"/>
      <c r="J325" s="450"/>
      <c r="K325" s="450"/>
      <c r="L325" s="451"/>
      <c r="M325" s="451"/>
      <c r="N325" s="451"/>
      <c r="O325" s="451"/>
      <c r="P325" s="452"/>
      <c r="Q325" s="452"/>
      <c r="R325" s="452"/>
      <c r="S325" s="452"/>
      <c r="T325" s="453"/>
      <c r="U325" s="452"/>
      <c r="V325" s="452"/>
      <c r="W325" s="452"/>
      <c r="X325" s="196"/>
      <c r="Y325" s="196">
        <f t="shared" si="25"/>
        <v>0</v>
      </c>
      <c r="Z325" s="220"/>
      <c r="AA325" s="221"/>
      <c r="AB325" s="221"/>
      <c r="AC325" s="221"/>
      <c r="AD325" s="221"/>
      <c r="AE325" s="221"/>
      <c r="AF325" s="221"/>
      <c r="AG325" s="221"/>
      <c r="AH325" s="221"/>
      <c r="AI325" s="221"/>
      <c r="AJ325" s="221"/>
      <c r="AK325" s="222"/>
      <c r="AL325" s="223"/>
      <c r="AM325" s="223"/>
    </row>
    <row r="326" spans="1:39" s="224" customFormat="1" ht="75" customHeight="1" x14ac:dyDescent="0.2">
      <c r="A326" s="343" t="s">
        <v>1614</v>
      </c>
      <c r="B326" s="193"/>
      <c r="C326" s="194"/>
      <c r="D326" s="226" t="s">
        <v>902</v>
      </c>
      <c r="E326" s="227">
        <v>2</v>
      </c>
      <c r="F326" s="226" t="s">
        <v>719</v>
      </c>
      <c r="G326" s="283" t="s">
        <v>666</v>
      </c>
      <c r="H326" s="230" t="s">
        <v>531</v>
      </c>
      <c r="I326" s="229" t="s">
        <v>532</v>
      </c>
      <c r="J326" s="230" t="s">
        <v>533</v>
      </c>
      <c r="K326" s="283" t="s">
        <v>674</v>
      </c>
      <c r="L326" s="226" t="s">
        <v>534</v>
      </c>
      <c r="M326" s="417">
        <f>P326/2000</f>
        <v>988</v>
      </c>
      <c r="N326" s="230" t="s">
        <v>225</v>
      </c>
      <c r="O326" s="229">
        <v>250</v>
      </c>
      <c r="P326" s="232">
        <f t="shared" ref="P326:P331" si="34">SUM(Q326:W326)</f>
        <v>1976000</v>
      </c>
      <c r="Q326" s="231">
        <v>0</v>
      </c>
      <c r="R326" s="232">
        <v>0</v>
      </c>
      <c r="S326" s="231">
        <v>1976000</v>
      </c>
      <c r="T326" s="232">
        <v>0</v>
      </c>
      <c r="U326" s="231">
        <v>0</v>
      </c>
      <c r="V326" s="232">
        <v>0</v>
      </c>
      <c r="W326" s="279">
        <v>0</v>
      </c>
      <c r="X326" s="196"/>
      <c r="Y326" s="196">
        <f t="shared" si="25"/>
        <v>988</v>
      </c>
      <c r="Z326" s="351" t="s">
        <v>15</v>
      </c>
      <c r="AA326" s="352"/>
      <c r="AB326" s="353" t="s">
        <v>17</v>
      </c>
      <c r="AC326" s="353" t="s">
        <v>79</v>
      </c>
      <c r="AD326" s="354" t="s">
        <v>16</v>
      </c>
      <c r="AE326" s="353" t="s">
        <v>80</v>
      </c>
      <c r="AF326" s="355" t="s">
        <v>81</v>
      </c>
      <c r="AG326" s="356" t="s">
        <v>83</v>
      </c>
      <c r="AH326" s="357"/>
      <c r="AI326" s="356"/>
      <c r="AJ326" s="356"/>
      <c r="AK326" s="358"/>
      <c r="AL326" s="359"/>
      <c r="AM326" s="360"/>
    </row>
    <row r="327" spans="1:39" s="224" customFormat="1" ht="75" customHeight="1" x14ac:dyDescent="0.2">
      <c r="A327" s="343" t="s">
        <v>1615</v>
      </c>
      <c r="B327" s="193"/>
      <c r="C327" s="194"/>
      <c r="D327" s="244" t="s">
        <v>1094</v>
      </c>
      <c r="E327" s="245">
        <v>2</v>
      </c>
      <c r="F327" s="244" t="s">
        <v>719</v>
      </c>
      <c r="G327" s="285" t="s">
        <v>667</v>
      </c>
      <c r="H327" s="248" t="s">
        <v>531</v>
      </c>
      <c r="I327" s="247" t="s">
        <v>532</v>
      </c>
      <c r="J327" s="248" t="s">
        <v>533</v>
      </c>
      <c r="K327" s="285" t="s">
        <v>673</v>
      </c>
      <c r="L327" s="244" t="s">
        <v>534</v>
      </c>
      <c r="M327" s="454">
        <f t="shared" si="27"/>
        <v>884</v>
      </c>
      <c r="N327" s="248" t="s">
        <v>225</v>
      </c>
      <c r="O327" s="247">
        <v>220</v>
      </c>
      <c r="P327" s="251">
        <f t="shared" si="34"/>
        <v>1768000</v>
      </c>
      <c r="Q327" s="250">
        <v>0</v>
      </c>
      <c r="R327" s="251">
        <v>1768000</v>
      </c>
      <c r="S327" s="250">
        <v>0</v>
      </c>
      <c r="T327" s="251">
        <v>0</v>
      </c>
      <c r="U327" s="250">
        <v>0</v>
      </c>
      <c r="V327" s="251">
        <v>0</v>
      </c>
      <c r="W327" s="286">
        <v>0</v>
      </c>
      <c r="X327" s="196"/>
      <c r="Y327" s="196">
        <f t="shared" si="25"/>
        <v>884</v>
      </c>
      <c r="Z327" s="351" t="s">
        <v>15</v>
      </c>
      <c r="AA327" s="352"/>
      <c r="AB327" s="353" t="s">
        <v>18</v>
      </c>
      <c r="AC327" s="353" t="s">
        <v>79</v>
      </c>
      <c r="AD327" s="354" t="s">
        <v>16</v>
      </c>
      <c r="AE327" s="353" t="s">
        <v>80</v>
      </c>
      <c r="AF327" s="355" t="s">
        <v>82</v>
      </c>
      <c r="AG327" s="356" t="s">
        <v>83</v>
      </c>
      <c r="AH327" s="357"/>
      <c r="AI327" s="356"/>
      <c r="AJ327" s="356"/>
      <c r="AK327" s="358"/>
      <c r="AL327" s="359"/>
      <c r="AM327" s="360"/>
    </row>
    <row r="328" spans="1:39" s="224" customFormat="1" ht="99" x14ac:dyDescent="0.2">
      <c r="A328" s="343" t="s">
        <v>1616</v>
      </c>
      <c r="B328" s="193"/>
      <c r="C328" s="194"/>
      <c r="D328" s="244" t="s">
        <v>903</v>
      </c>
      <c r="E328" s="245">
        <v>2</v>
      </c>
      <c r="F328" s="244" t="s">
        <v>738</v>
      </c>
      <c r="G328" s="285" t="s">
        <v>669</v>
      </c>
      <c r="H328" s="248" t="s">
        <v>531</v>
      </c>
      <c r="I328" s="247" t="s">
        <v>532</v>
      </c>
      <c r="J328" s="248" t="s">
        <v>533</v>
      </c>
      <c r="K328" s="285" t="s">
        <v>668</v>
      </c>
      <c r="L328" s="244" t="s">
        <v>534</v>
      </c>
      <c r="M328" s="454">
        <f t="shared" si="27"/>
        <v>1950</v>
      </c>
      <c r="N328" s="248" t="s">
        <v>225</v>
      </c>
      <c r="O328" s="247">
        <v>400</v>
      </c>
      <c r="P328" s="251">
        <f t="shared" si="34"/>
        <v>3900000</v>
      </c>
      <c r="Q328" s="250">
        <v>0</v>
      </c>
      <c r="R328" s="251">
        <v>0</v>
      </c>
      <c r="S328" s="250">
        <v>3900000</v>
      </c>
      <c r="T328" s="251">
        <v>0</v>
      </c>
      <c r="U328" s="250">
        <v>0</v>
      </c>
      <c r="V328" s="251">
        <v>0</v>
      </c>
      <c r="W328" s="286">
        <v>0</v>
      </c>
      <c r="X328" s="196"/>
      <c r="Y328" s="196">
        <f t="shared" si="25"/>
        <v>1950</v>
      </c>
      <c r="Z328" s="351" t="s">
        <v>23</v>
      </c>
      <c r="AA328" s="352"/>
      <c r="AB328" s="353" t="s">
        <v>21</v>
      </c>
      <c r="AC328" s="353" t="s">
        <v>24</v>
      </c>
      <c r="AD328" s="354" t="s">
        <v>16</v>
      </c>
      <c r="AE328" s="353" t="s">
        <v>8</v>
      </c>
      <c r="AF328" s="355"/>
      <c r="AG328" s="356" t="s">
        <v>385</v>
      </c>
      <c r="AH328" s="357"/>
      <c r="AI328" s="356"/>
      <c r="AJ328" s="356"/>
      <c r="AK328" s="358"/>
      <c r="AL328" s="359"/>
      <c r="AM328" s="360"/>
    </row>
    <row r="329" spans="1:39" s="224" customFormat="1" ht="102" x14ac:dyDescent="0.2">
      <c r="A329" s="343" t="s">
        <v>1617</v>
      </c>
      <c r="B329" s="193"/>
      <c r="C329" s="194"/>
      <c r="D329" s="244" t="s">
        <v>904</v>
      </c>
      <c r="E329" s="245">
        <v>2</v>
      </c>
      <c r="F329" s="244" t="s">
        <v>738</v>
      </c>
      <c r="G329" s="285" t="s">
        <v>670</v>
      </c>
      <c r="H329" s="248" t="s">
        <v>531</v>
      </c>
      <c r="I329" s="247" t="s">
        <v>532</v>
      </c>
      <c r="J329" s="248" t="s">
        <v>533</v>
      </c>
      <c r="K329" s="285" t="s">
        <v>697</v>
      </c>
      <c r="L329" s="244" t="s">
        <v>534</v>
      </c>
      <c r="M329" s="454">
        <f t="shared" si="27"/>
        <v>455</v>
      </c>
      <c r="N329" s="248" t="s">
        <v>225</v>
      </c>
      <c r="O329" s="247">
        <v>120</v>
      </c>
      <c r="P329" s="251">
        <f t="shared" si="34"/>
        <v>910000</v>
      </c>
      <c r="Q329" s="250">
        <v>0</v>
      </c>
      <c r="R329" s="251">
        <v>0</v>
      </c>
      <c r="S329" s="250">
        <v>910000</v>
      </c>
      <c r="T329" s="251">
        <v>0</v>
      </c>
      <c r="U329" s="250">
        <v>0</v>
      </c>
      <c r="V329" s="251">
        <v>0</v>
      </c>
      <c r="W329" s="286">
        <v>0</v>
      </c>
      <c r="X329" s="196"/>
      <c r="Y329" s="196">
        <f t="shared" si="25"/>
        <v>455</v>
      </c>
      <c r="Z329" s="351" t="s">
        <v>26</v>
      </c>
      <c r="AA329" s="352" t="s">
        <v>27</v>
      </c>
      <c r="AB329" s="353" t="s">
        <v>28</v>
      </c>
      <c r="AC329" s="353" t="s">
        <v>29</v>
      </c>
      <c r="AD329" s="354" t="s">
        <v>16</v>
      </c>
      <c r="AE329" s="353" t="s">
        <v>8</v>
      </c>
      <c r="AF329" s="355"/>
      <c r="AG329" s="356" t="s">
        <v>363</v>
      </c>
      <c r="AH329" s="357" t="s">
        <v>364</v>
      </c>
      <c r="AI329" s="356"/>
      <c r="AJ329" s="356"/>
      <c r="AK329" s="358"/>
      <c r="AL329" s="359"/>
      <c r="AM329" s="360"/>
    </row>
    <row r="330" spans="1:39" s="224" customFormat="1" ht="75" customHeight="1" x14ac:dyDescent="0.2">
      <c r="A330" s="343" t="s">
        <v>1618</v>
      </c>
      <c r="B330" s="193"/>
      <c r="C330" s="194"/>
      <c r="D330" s="244" t="s">
        <v>905</v>
      </c>
      <c r="E330" s="245">
        <v>2</v>
      </c>
      <c r="F330" s="244" t="s">
        <v>715</v>
      </c>
      <c r="G330" s="285" t="s">
        <v>672</v>
      </c>
      <c r="H330" s="248" t="s">
        <v>531</v>
      </c>
      <c r="I330" s="247" t="s">
        <v>532</v>
      </c>
      <c r="J330" s="248" t="s">
        <v>533</v>
      </c>
      <c r="K330" s="285" t="s">
        <v>671</v>
      </c>
      <c r="L330" s="244" t="s">
        <v>534</v>
      </c>
      <c r="M330" s="454">
        <f>P330/2000</f>
        <v>1950</v>
      </c>
      <c r="N330" s="248" t="s">
        <v>225</v>
      </c>
      <c r="O330" s="247">
        <v>500</v>
      </c>
      <c r="P330" s="251">
        <f t="shared" si="34"/>
        <v>3900000</v>
      </c>
      <c r="Q330" s="250">
        <v>0</v>
      </c>
      <c r="R330" s="251">
        <v>0</v>
      </c>
      <c r="S330" s="250">
        <v>3900000</v>
      </c>
      <c r="T330" s="251">
        <v>0</v>
      </c>
      <c r="U330" s="250">
        <v>0</v>
      </c>
      <c r="V330" s="251">
        <v>0</v>
      </c>
      <c r="W330" s="286">
        <v>0</v>
      </c>
      <c r="X330" s="196"/>
      <c r="Y330" s="196">
        <f t="shared" si="25"/>
        <v>1950</v>
      </c>
      <c r="Z330" s="351" t="s">
        <v>60</v>
      </c>
      <c r="AA330" s="352" t="s">
        <v>34</v>
      </c>
      <c r="AB330" s="353" t="s">
        <v>33</v>
      </c>
      <c r="AC330" s="353" t="s">
        <v>368</v>
      </c>
      <c r="AD330" s="354" t="s">
        <v>16</v>
      </c>
      <c r="AE330" s="353" t="s">
        <v>14</v>
      </c>
      <c r="AF330" s="355"/>
      <c r="AG330" s="356" t="s">
        <v>1619</v>
      </c>
      <c r="AH330" s="357" t="s">
        <v>369</v>
      </c>
      <c r="AI330" s="356"/>
      <c r="AJ330" s="356"/>
      <c r="AK330" s="358"/>
      <c r="AL330" s="359"/>
      <c r="AM330" s="360"/>
    </row>
    <row r="331" spans="1:39" s="224" customFormat="1" ht="82.5" x14ac:dyDescent="0.2">
      <c r="A331" s="343" t="s">
        <v>324</v>
      </c>
      <c r="B331" s="193"/>
      <c r="C331" s="194"/>
      <c r="D331" s="244" t="s">
        <v>906</v>
      </c>
      <c r="E331" s="245">
        <v>2</v>
      </c>
      <c r="F331" s="244" t="s">
        <v>760</v>
      </c>
      <c r="G331" s="285" t="s">
        <v>675</v>
      </c>
      <c r="H331" s="248" t="s">
        <v>726</v>
      </c>
      <c r="I331" s="247" t="s">
        <v>532</v>
      </c>
      <c r="J331" s="248" t="s">
        <v>533</v>
      </c>
      <c r="K331" s="285" t="s">
        <v>1109</v>
      </c>
      <c r="L331" s="244" t="s">
        <v>534</v>
      </c>
      <c r="M331" s="454">
        <f>P331/2000</f>
        <v>1250</v>
      </c>
      <c r="N331" s="248" t="s">
        <v>225</v>
      </c>
      <c r="O331" s="247">
        <v>1000</v>
      </c>
      <c r="P331" s="251">
        <f t="shared" si="34"/>
        <v>2500000</v>
      </c>
      <c r="Q331" s="250">
        <v>0</v>
      </c>
      <c r="R331" s="251">
        <v>0</v>
      </c>
      <c r="S331" s="250">
        <v>2500000</v>
      </c>
      <c r="T331" s="251">
        <v>0</v>
      </c>
      <c r="U331" s="250">
        <v>0</v>
      </c>
      <c r="V331" s="251">
        <v>0</v>
      </c>
      <c r="W331" s="286">
        <v>0</v>
      </c>
      <c r="X331" s="196"/>
      <c r="Y331" s="196">
        <f t="shared" si="25"/>
        <v>1250</v>
      </c>
      <c r="Z331" s="351"/>
      <c r="AA331" s="352"/>
      <c r="AB331" s="353"/>
      <c r="AC331" s="353"/>
      <c r="AD331" s="354"/>
      <c r="AE331" s="353"/>
      <c r="AF331" s="355"/>
      <c r="AG331" s="356"/>
      <c r="AH331" s="357"/>
      <c r="AI331" s="356"/>
      <c r="AJ331" s="356"/>
      <c r="AK331" s="358"/>
      <c r="AL331" s="359"/>
      <c r="AM331" s="360"/>
    </row>
    <row r="332" spans="1:39" s="224" customFormat="1" ht="75" customHeight="1" thickBot="1" x14ac:dyDescent="0.25">
      <c r="A332" s="343"/>
      <c r="B332" s="193"/>
      <c r="C332" s="194"/>
      <c r="D332" s="256" t="s">
        <v>1153</v>
      </c>
      <c r="E332" s="257">
        <v>2</v>
      </c>
      <c r="F332" s="256" t="s">
        <v>1152</v>
      </c>
      <c r="G332" s="349" t="s">
        <v>1151</v>
      </c>
      <c r="H332" s="264" t="s">
        <v>706</v>
      </c>
      <c r="I332" s="259" t="s">
        <v>532</v>
      </c>
      <c r="J332" s="264" t="s">
        <v>533</v>
      </c>
      <c r="K332" s="455" t="s">
        <v>1267</v>
      </c>
      <c r="L332" s="256" t="s">
        <v>534</v>
      </c>
      <c r="M332" s="425">
        <f>P332/2000</f>
        <v>463.80965000000003</v>
      </c>
      <c r="N332" s="264" t="s">
        <v>225</v>
      </c>
      <c r="O332" s="259">
        <v>200</v>
      </c>
      <c r="P332" s="266">
        <f>SUM(Q332:W332)</f>
        <v>927619.3</v>
      </c>
      <c r="Q332" s="267">
        <v>0</v>
      </c>
      <c r="R332" s="266">
        <v>0</v>
      </c>
      <c r="S332" s="267">
        <v>927619.3</v>
      </c>
      <c r="T332" s="266">
        <v>0</v>
      </c>
      <c r="U332" s="267">
        <v>0</v>
      </c>
      <c r="V332" s="266">
        <v>0</v>
      </c>
      <c r="W332" s="350">
        <v>0</v>
      </c>
      <c r="X332" s="196"/>
      <c r="Y332" s="196"/>
      <c r="Z332" s="351"/>
      <c r="AA332" s="352"/>
      <c r="AB332" s="353"/>
      <c r="AC332" s="353"/>
      <c r="AD332" s="354"/>
      <c r="AE332" s="353"/>
      <c r="AF332" s="355"/>
      <c r="AG332" s="356"/>
      <c r="AH332" s="357"/>
      <c r="AI332" s="356"/>
      <c r="AJ332" s="356"/>
      <c r="AK332" s="358"/>
      <c r="AL332" s="359"/>
      <c r="AM332" s="360"/>
    </row>
    <row r="333" spans="1:39" x14ac:dyDescent="0.2">
      <c r="A333" s="411"/>
      <c r="B333" s="193"/>
      <c r="C333" s="194"/>
      <c r="D333" s="340"/>
      <c r="E333" s="340"/>
      <c r="F333" s="340"/>
      <c r="G333" s="340"/>
      <c r="H333" s="340"/>
      <c r="I333" s="340"/>
      <c r="J333" s="340"/>
      <c r="K333" s="340"/>
      <c r="L333" s="412"/>
      <c r="M333" s="412"/>
      <c r="N333" s="412"/>
      <c r="O333" s="412"/>
      <c r="P333" s="413"/>
      <c r="Q333" s="413"/>
      <c r="R333" s="413"/>
      <c r="S333" s="413"/>
      <c r="T333" s="414"/>
      <c r="U333" s="413"/>
      <c r="V333" s="413"/>
      <c r="W333" s="413"/>
      <c r="X333" s="196"/>
      <c r="Y333" s="196">
        <f t="shared" si="25"/>
        <v>0</v>
      </c>
      <c r="Z333" s="16"/>
      <c r="AA333" s="104"/>
      <c r="AB333" s="105"/>
      <c r="AC333" s="106"/>
      <c r="AD333" s="107"/>
      <c r="AE333" s="108"/>
      <c r="AF333" s="415"/>
      <c r="AG333" s="415"/>
      <c r="AH333" s="415"/>
      <c r="AI333" s="415"/>
      <c r="AJ333" s="415"/>
      <c r="AK333" s="415"/>
    </row>
    <row r="334" spans="1:39" s="224" customFormat="1" ht="18.75" thickBot="1" x14ac:dyDescent="0.25">
      <c r="A334" s="215"/>
      <c r="B334" s="193"/>
      <c r="C334" s="194"/>
      <c r="D334" s="217" t="s">
        <v>71</v>
      </c>
      <c r="E334" s="217"/>
      <c r="F334" s="217"/>
      <c r="G334" s="217"/>
      <c r="H334" s="216"/>
      <c r="I334" s="216"/>
      <c r="J334" s="216"/>
      <c r="K334" s="216"/>
      <c r="L334" s="219"/>
      <c r="M334" s="219"/>
      <c r="N334" s="219"/>
      <c r="O334" s="219"/>
      <c r="P334" s="196"/>
      <c r="Q334" s="196"/>
      <c r="R334" s="196"/>
      <c r="S334" s="196"/>
      <c r="T334" s="278"/>
      <c r="U334" s="196"/>
      <c r="V334" s="196"/>
      <c r="W334" s="196"/>
      <c r="X334" s="196"/>
      <c r="Y334" s="196">
        <f t="shared" ref="Y334:Y335" si="35">P334/2000</f>
        <v>0</v>
      </c>
      <c r="Z334" s="220"/>
      <c r="AA334" s="221"/>
      <c r="AB334" s="221"/>
      <c r="AC334" s="221"/>
      <c r="AD334" s="221"/>
      <c r="AE334" s="221"/>
      <c r="AF334" s="221"/>
      <c r="AG334" s="221"/>
      <c r="AH334" s="221"/>
      <c r="AI334" s="221"/>
      <c r="AJ334" s="221"/>
      <c r="AK334" s="222"/>
      <c r="AL334" s="223"/>
      <c r="AM334" s="223"/>
    </row>
    <row r="335" spans="1:39" s="224" customFormat="1" ht="75" customHeight="1" thickBot="1" x14ac:dyDescent="0.25">
      <c r="A335" s="343" t="s">
        <v>1620</v>
      </c>
      <c r="B335" s="193"/>
      <c r="C335" s="194"/>
      <c r="D335" s="609" t="s">
        <v>913</v>
      </c>
      <c r="E335" s="315">
        <v>2</v>
      </c>
      <c r="F335" s="365" t="s">
        <v>765</v>
      </c>
      <c r="G335" s="366" t="s">
        <v>690</v>
      </c>
      <c r="H335" s="318" t="s">
        <v>706</v>
      </c>
      <c r="I335" s="317" t="s">
        <v>532</v>
      </c>
      <c r="J335" s="318" t="s">
        <v>533</v>
      </c>
      <c r="K335" s="366" t="s">
        <v>652</v>
      </c>
      <c r="L335" s="365" t="s">
        <v>534</v>
      </c>
      <c r="M335" s="426">
        <f t="shared" ref="M335" si="36">P335/2000</f>
        <v>975</v>
      </c>
      <c r="N335" s="318" t="s">
        <v>225</v>
      </c>
      <c r="O335" s="317">
        <v>300</v>
      </c>
      <c r="P335" s="320">
        <f>SUM(Q335:W335)</f>
        <v>1950000</v>
      </c>
      <c r="Q335" s="319">
        <v>0</v>
      </c>
      <c r="R335" s="320">
        <v>0</v>
      </c>
      <c r="S335" s="319">
        <v>1950000</v>
      </c>
      <c r="T335" s="320">
        <v>0</v>
      </c>
      <c r="U335" s="319">
        <v>0</v>
      </c>
      <c r="V335" s="320">
        <v>0</v>
      </c>
      <c r="W335" s="319">
        <v>0</v>
      </c>
      <c r="X335" s="196"/>
      <c r="Y335" s="196">
        <f t="shared" si="35"/>
        <v>975</v>
      </c>
      <c r="Z335" s="351" t="s">
        <v>72</v>
      </c>
      <c r="AA335" s="352" t="s">
        <v>73</v>
      </c>
      <c r="AB335" s="353" t="s">
        <v>70</v>
      </c>
      <c r="AC335" s="353" t="s">
        <v>74</v>
      </c>
      <c r="AD335" s="354" t="s">
        <v>71</v>
      </c>
      <c r="AE335" s="353" t="s">
        <v>8</v>
      </c>
      <c r="AF335" s="355"/>
      <c r="AG335" s="356"/>
      <c r="AH335" s="357"/>
      <c r="AI335" s="356"/>
      <c r="AJ335" s="356"/>
      <c r="AK335" s="358"/>
      <c r="AL335" s="359"/>
      <c r="AM335" s="360"/>
    </row>
    <row r="336" spans="1:39" x14ac:dyDescent="0.2">
      <c r="A336" s="411"/>
      <c r="B336" s="193"/>
      <c r="C336" s="194"/>
      <c r="D336" s="340"/>
      <c r="E336" s="340"/>
      <c r="F336" s="340"/>
      <c r="G336" s="340"/>
      <c r="H336" s="340"/>
      <c r="I336" s="340"/>
      <c r="J336" s="340"/>
      <c r="K336" s="340"/>
      <c r="L336" s="412"/>
      <c r="M336" s="412"/>
      <c r="N336" s="412"/>
      <c r="O336" s="412"/>
      <c r="P336" s="413"/>
      <c r="Q336" s="413"/>
      <c r="R336" s="413"/>
      <c r="S336" s="413"/>
      <c r="T336" s="414"/>
      <c r="U336" s="413"/>
      <c r="V336" s="413"/>
      <c r="W336" s="413"/>
      <c r="X336" s="196"/>
      <c r="Y336" s="196">
        <f t="shared" ref="Y336" si="37">P336/2000</f>
        <v>0</v>
      </c>
      <c r="Z336" s="16"/>
      <c r="AA336" s="104"/>
      <c r="AB336" s="105"/>
      <c r="AC336" s="106"/>
      <c r="AD336" s="107"/>
      <c r="AE336" s="108"/>
      <c r="AF336" s="415"/>
      <c r="AG336" s="415"/>
      <c r="AH336" s="415"/>
      <c r="AI336" s="415"/>
      <c r="AJ336" s="415"/>
      <c r="AK336" s="415"/>
    </row>
    <row r="337" spans="1:40" s="224" customFormat="1" ht="18.75" thickBot="1" x14ac:dyDescent="0.25">
      <c r="A337" s="220"/>
      <c r="B337" s="193"/>
      <c r="C337" s="194"/>
      <c r="D337" s="216" t="s">
        <v>1507</v>
      </c>
      <c r="E337" s="217"/>
      <c r="F337" s="217"/>
      <c r="G337" s="217"/>
      <c r="H337" s="217"/>
      <c r="I337" s="217"/>
      <c r="J337" s="217"/>
      <c r="K337" s="217"/>
      <c r="L337" s="218"/>
      <c r="M337" s="218"/>
      <c r="N337" s="218"/>
      <c r="O337" s="218"/>
      <c r="P337" s="423"/>
      <c r="Q337" s="423"/>
      <c r="R337" s="423"/>
      <c r="S337" s="423"/>
      <c r="T337" s="424"/>
      <c r="U337" s="423"/>
      <c r="V337" s="423"/>
      <c r="W337" s="423"/>
      <c r="X337" s="196"/>
      <c r="Y337" s="196">
        <f t="shared" si="25"/>
        <v>0</v>
      </c>
      <c r="Z337" s="220"/>
      <c r="AA337" s="221"/>
      <c r="AB337" s="221"/>
      <c r="AC337" s="221"/>
      <c r="AD337" s="221"/>
      <c r="AE337" s="221"/>
      <c r="AF337" s="221"/>
      <c r="AG337" s="221"/>
      <c r="AH337" s="221"/>
      <c r="AI337" s="221"/>
      <c r="AJ337" s="221"/>
      <c r="AK337" s="222"/>
      <c r="AL337" s="223"/>
      <c r="AM337" s="223"/>
    </row>
    <row r="338" spans="1:40" s="224" customFormat="1" ht="75" customHeight="1" thickBot="1" x14ac:dyDescent="0.25">
      <c r="A338" s="343" t="s">
        <v>676</v>
      </c>
      <c r="B338" s="193"/>
      <c r="C338" s="194"/>
      <c r="D338" s="315" t="s">
        <v>907</v>
      </c>
      <c r="E338" s="365">
        <v>2</v>
      </c>
      <c r="F338" s="315" t="s">
        <v>529</v>
      </c>
      <c r="G338" s="316" t="s">
        <v>530</v>
      </c>
      <c r="H338" s="317" t="s">
        <v>531</v>
      </c>
      <c r="I338" s="318" t="s">
        <v>532</v>
      </c>
      <c r="J338" s="317" t="s">
        <v>533</v>
      </c>
      <c r="K338" s="316" t="s">
        <v>677</v>
      </c>
      <c r="L338" s="315" t="s">
        <v>534</v>
      </c>
      <c r="M338" s="416">
        <f t="shared" si="27"/>
        <v>390</v>
      </c>
      <c r="N338" s="317" t="s">
        <v>225</v>
      </c>
      <c r="O338" s="318">
        <v>350</v>
      </c>
      <c r="P338" s="319">
        <f>SUM(Q338:W338)</f>
        <v>780000</v>
      </c>
      <c r="Q338" s="320">
        <v>0</v>
      </c>
      <c r="R338" s="319">
        <v>0</v>
      </c>
      <c r="S338" s="320">
        <v>0</v>
      </c>
      <c r="T338" s="319">
        <v>780000</v>
      </c>
      <c r="U338" s="320">
        <v>0</v>
      </c>
      <c r="V338" s="319">
        <v>0</v>
      </c>
      <c r="W338" s="321">
        <v>0</v>
      </c>
      <c r="X338" s="196"/>
      <c r="Y338" s="196">
        <f t="shared" si="25"/>
        <v>390</v>
      </c>
      <c r="Z338" s="351"/>
      <c r="AA338" s="352"/>
      <c r="AB338" s="353" t="s">
        <v>535</v>
      </c>
      <c r="AC338" s="353" t="s">
        <v>536</v>
      </c>
      <c r="AD338" s="354"/>
      <c r="AE338" s="353"/>
      <c r="AF338" s="355"/>
      <c r="AG338" s="356"/>
      <c r="AH338" s="357"/>
      <c r="AI338" s="356"/>
      <c r="AJ338" s="356"/>
      <c r="AK338" s="358"/>
      <c r="AL338" s="359"/>
      <c r="AM338" s="360"/>
    </row>
    <row r="339" spans="1:40" ht="45" customHeight="1" thickBot="1" x14ac:dyDescent="0.25">
      <c r="A339" s="210"/>
      <c r="B339" s="193"/>
      <c r="C339" s="194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3" t="s">
        <v>1078</v>
      </c>
      <c r="P339" s="361">
        <f>SUM(P260:P338)</f>
        <v>101445399.99999999</v>
      </c>
      <c r="Q339" s="361">
        <f t="shared" ref="Q339:W339" si="38">SUM(Q260:Q338)</f>
        <v>0</v>
      </c>
      <c r="R339" s="325">
        <f t="shared" si="38"/>
        <v>36650000</v>
      </c>
      <c r="S339" s="361">
        <f>SUM(S260:S338)</f>
        <v>54855999.999999985</v>
      </c>
      <c r="T339" s="325">
        <f>SUM(T260:T338)</f>
        <v>9939400</v>
      </c>
      <c r="U339" s="361">
        <f t="shared" si="38"/>
        <v>0</v>
      </c>
      <c r="V339" s="361">
        <f t="shared" si="38"/>
        <v>0</v>
      </c>
      <c r="W339" s="325">
        <f t="shared" si="38"/>
        <v>0</v>
      </c>
      <c r="X339" s="196"/>
      <c r="Y339" s="196"/>
      <c r="Z339" s="210"/>
      <c r="AA339" s="210"/>
      <c r="AB339" s="211"/>
      <c r="AC339" s="211"/>
      <c r="AD339" s="212"/>
      <c r="AE339" s="211"/>
      <c r="AF339" s="214"/>
      <c r="AG339" s="214"/>
      <c r="AH339" s="214"/>
      <c r="AI339" s="214"/>
      <c r="AJ339" s="326"/>
      <c r="AK339" s="327"/>
      <c r="AL339" s="214"/>
      <c r="AM339" s="214"/>
    </row>
    <row r="340" spans="1:40" ht="18.75" thickBot="1" x14ac:dyDescent="0.25">
      <c r="A340" s="411"/>
      <c r="B340" s="193"/>
      <c r="C340" s="194"/>
      <c r="D340" s="412"/>
      <c r="E340" s="412"/>
      <c r="F340" s="412"/>
      <c r="G340" s="412"/>
      <c r="H340" s="412"/>
      <c r="I340" s="412"/>
      <c r="J340" s="412"/>
      <c r="K340" s="412"/>
      <c r="L340" s="412"/>
      <c r="M340" s="412"/>
      <c r="N340" s="412"/>
      <c r="O340" s="412"/>
      <c r="P340" s="413"/>
      <c r="Q340" s="413"/>
      <c r="R340" s="413"/>
      <c r="S340" s="413"/>
      <c r="T340" s="413"/>
      <c r="U340" s="413"/>
      <c r="V340" s="413"/>
      <c r="W340" s="413"/>
      <c r="X340" s="196"/>
      <c r="Y340" s="196"/>
      <c r="Z340" s="16"/>
      <c r="AA340" s="104"/>
      <c r="AB340" s="105"/>
      <c r="AC340" s="106"/>
      <c r="AD340" s="107"/>
      <c r="AE340" s="108"/>
      <c r="AF340" s="415"/>
      <c r="AG340" s="415"/>
      <c r="AH340" s="415"/>
      <c r="AI340" s="415"/>
      <c r="AJ340" s="415"/>
      <c r="AK340" s="415"/>
    </row>
    <row r="341" spans="1:40" s="205" customFormat="1" ht="24" thickBot="1" x14ac:dyDescent="0.4">
      <c r="A341" s="456"/>
      <c r="B341" s="193"/>
      <c r="C341" s="194"/>
      <c r="D341" s="367" t="s">
        <v>941</v>
      </c>
      <c r="E341" s="334"/>
      <c r="F341" s="334"/>
      <c r="G341" s="334"/>
      <c r="H341" s="335"/>
      <c r="I341" s="335"/>
      <c r="J341" s="335"/>
      <c r="K341" s="335"/>
      <c r="L341" s="335"/>
      <c r="M341" s="335"/>
      <c r="N341" s="335"/>
      <c r="O341" s="335"/>
      <c r="P341" s="336"/>
      <c r="Q341" s="336"/>
      <c r="R341" s="336"/>
      <c r="S341" s="336"/>
      <c r="T341" s="336"/>
      <c r="U341" s="336"/>
      <c r="V341" s="336"/>
      <c r="W341" s="337"/>
      <c r="X341" s="196"/>
      <c r="Y341" s="196"/>
      <c r="Z341" s="457"/>
      <c r="AA341" s="458"/>
      <c r="AB341" s="458"/>
      <c r="AC341" s="458"/>
      <c r="AD341" s="458"/>
      <c r="AE341" s="458"/>
      <c r="AF341" s="458"/>
      <c r="AG341" s="458"/>
      <c r="AH341" s="458"/>
      <c r="AI341" s="458"/>
      <c r="AJ341" s="458"/>
      <c r="AK341" s="459"/>
      <c r="AL341" s="458"/>
      <c r="AM341" s="458"/>
    </row>
    <row r="342" spans="1:40" s="224" customFormat="1" ht="18.75" thickBot="1" x14ac:dyDescent="0.25">
      <c r="A342" s="220"/>
      <c r="B342" s="193"/>
      <c r="C342" s="194"/>
      <c r="D342" s="216" t="s">
        <v>1508</v>
      </c>
      <c r="E342" s="217"/>
      <c r="F342" s="217"/>
      <c r="G342" s="217"/>
      <c r="H342" s="217"/>
      <c r="I342" s="218"/>
      <c r="J342" s="218"/>
      <c r="K342" s="218"/>
      <c r="L342" s="218"/>
      <c r="M342" s="218"/>
      <c r="N342" s="218"/>
      <c r="O342" s="218"/>
      <c r="P342" s="423"/>
      <c r="Q342" s="423"/>
      <c r="R342" s="423"/>
      <c r="S342" s="423"/>
      <c r="T342" s="424"/>
      <c r="U342" s="423"/>
      <c r="V342" s="423"/>
      <c r="W342" s="423"/>
      <c r="X342" s="196"/>
      <c r="Y342" s="196">
        <f>P342/2000</f>
        <v>0</v>
      </c>
      <c r="Z342" s="220"/>
      <c r="AA342" s="221"/>
      <c r="AB342" s="221"/>
      <c r="AC342" s="221"/>
      <c r="AD342" s="221"/>
      <c r="AE342" s="221"/>
      <c r="AF342" s="221"/>
      <c r="AG342" s="221"/>
      <c r="AH342" s="221"/>
      <c r="AI342" s="221"/>
      <c r="AJ342" s="221"/>
      <c r="AK342" s="222"/>
      <c r="AL342" s="223"/>
      <c r="AM342" s="223"/>
    </row>
    <row r="343" spans="1:40" ht="75" customHeight="1" x14ac:dyDescent="0.2">
      <c r="A343" s="343" t="s">
        <v>324</v>
      </c>
      <c r="B343" s="193"/>
      <c r="C343" s="194"/>
      <c r="D343" s="226" t="s">
        <v>886</v>
      </c>
      <c r="E343" s="227">
        <v>2</v>
      </c>
      <c r="F343" s="375" t="s">
        <v>1044</v>
      </c>
      <c r="G343" s="283" t="s">
        <v>1002</v>
      </c>
      <c r="H343" s="230" t="s">
        <v>531</v>
      </c>
      <c r="I343" s="229" t="s">
        <v>532</v>
      </c>
      <c r="J343" s="230" t="s">
        <v>533</v>
      </c>
      <c r="K343" s="283" t="s">
        <v>1003</v>
      </c>
      <c r="L343" s="226" t="s">
        <v>534</v>
      </c>
      <c r="M343" s="417">
        <v>12</v>
      </c>
      <c r="N343" s="230" t="s">
        <v>232</v>
      </c>
      <c r="O343" s="229">
        <v>200</v>
      </c>
      <c r="P343" s="232">
        <f t="shared" ref="P343" si="39">SUM(Q343:W343)</f>
        <v>150000</v>
      </c>
      <c r="Q343" s="231">
        <v>0</v>
      </c>
      <c r="R343" s="232">
        <v>0</v>
      </c>
      <c r="S343" s="231">
        <v>0</v>
      </c>
      <c r="T343" s="232">
        <v>150000</v>
      </c>
      <c r="U343" s="231">
        <v>0</v>
      </c>
      <c r="V343" s="232">
        <v>0</v>
      </c>
      <c r="W343" s="279">
        <v>0</v>
      </c>
      <c r="X343" s="196"/>
      <c r="Y343" s="196">
        <f>P343/2000</f>
        <v>75</v>
      </c>
      <c r="Z343" s="233"/>
      <c r="AA343" s="234"/>
      <c r="AB343" s="235"/>
      <c r="AC343" s="235"/>
      <c r="AD343" s="236"/>
      <c r="AE343" s="235"/>
      <c r="AF343" s="237"/>
      <c r="AG343" s="238"/>
      <c r="AH343" s="239"/>
      <c r="AI343" s="240"/>
      <c r="AJ343" s="240"/>
      <c r="AK343" s="268"/>
      <c r="AL343" s="242"/>
      <c r="AM343" s="243"/>
    </row>
    <row r="344" spans="1:40" ht="75" customHeight="1" x14ac:dyDescent="0.2">
      <c r="A344" s="343" t="s">
        <v>324</v>
      </c>
      <c r="B344" s="193"/>
      <c r="C344" s="194"/>
      <c r="D344" s="244" t="s">
        <v>882</v>
      </c>
      <c r="E344" s="245">
        <v>2</v>
      </c>
      <c r="F344" s="284" t="s">
        <v>1045</v>
      </c>
      <c r="G344" s="285" t="s">
        <v>958</v>
      </c>
      <c r="H344" s="248" t="s">
        <v>531</v>
      </c>
      <c r="I344" s="247" t="s">
        <v>532</v>
      </c>
      <c r="J344" s="248" t="s">
        <v>533</v>
      </c>
      <c r="K344" s="285" t="s">
        <v>1076</v>
      </c>
      <c r="L344" s="244" t="s">
        <v>534</v>
      </c>
      <c r="M344" s="454">
        <v>210</v>
      </c>
      <c r="N344" s="248" t="s">
        <v>232</v>
      </c>
      <c r="O344" s="247">
        <v>800</v>
      </c>
      <c r="P344" s="251">
        <f t="shared" ref="P344" si="40">SUM(Q344:W344)</f>
        <v>792000</v>
      </c>
      <c r="Q344" s="250">
        <v>0</v>
      </c>
      <c r="R344" s="251">
        <v>0</v>
      </c>
      <c r="S344" s="250">
        <v>0</v>
      </c>
      <c r="T344" s="251">
        <v>792000</v>
      </c>
      <c r="U344" s="250">
        <v>0</v>
      </c>
      <c r="V344" s="251">
        <v>0</v>
      </c>
      <c r="W344" s="286">
        <v>0</v>
      </c>
      <c r="X344" s="196"/>
      <c r="Y344" s="196">
        <f t="shared" ref="Y344" si="41">P344/2000</f>
        <v>396</v>
      </c>
      <c r="Z344" s="233"/>
      <c r="AA344" s="234"/>
      <c r="AB344" s="235"/>
      <c r="AC344" s="235"/>
      <c r="AD344" s="236"/>
      <c r="AE344" s="235"/>
      <c r="AF344" s="237"/>
      <c r="AG344" s="238"/>
      <c r="AH344" s="239"/>
      <c r="AI344" s="240"/>
      <c r="AJ344" s="240"/>
      <c r="AK344" s="268"/>
      <c r="AL344" s="242"/>
      <c r="AM344" s="243"/>
    </row>
    <row r="345" spans="1:40" ht="75" customHeight="1" x14ac:dyDescent="0.2">
      <c r="A345" s="343"/>
      <c r="B345" s="193"/>
      <c r="C345" s="194"/>
      <c r="D345" s="244" t="s">
        <v>885</v>
      </c>
      <c r="E345" s="245">
        <v>2</v>
      </c>
      <c r="F345" s="284" t="s">
        <v>1046</v>
      </c>
      <c r="G345" s="285" t="s">
        <v>981</v>
      </c>
      <c r="H345" s="248" t="s">
        <v>531</v>
      </c>
      <c r="I345" s="247" t="s">
        <v>532</v>
      </c>
      <c r="J345" s="248" t="s">
        <v>533</v>
      </c>
      <c r="K345" s="285" t="s">
        <v>1008</v>
      </c>
      <c r="L345" s="244" t="s">
        <v>534</v>
      </c>
      <c r="M345" s="454">
        <v>1</v>
      </c>
      <c r="N345" s="248" t="s">
        <v>594</v>
      </c>
      <c r="O345" s="247">
        <v>1500</v>
      </c>
      <c r="P345" s="251">
        <f>SUM(Q345:W345)</f>
        <v>2800000</v>
      </c>
      <c r="Q345" s="250">
        <v>0</v>
      </c>
      <c r="R345" s="251">
        <v>0</v>
      </c>
      <c r="S345" s="250">
        <v>0</v>
      </c>
      <c r="T345" s="251">
        <v>2800000</v>
      </c>
      <c r="U345" s="250">
        <v>0</v>
      </c>
      <c r="V345" s="251">
        <v>0</v>
      </c>
      <c r="W345" s="286">
        <v>0</v>
      </c>
      <c r="X345" s="196"/>
      <c r="Y345" s="196">
        <f>P345/2000</f>
        <v>1400</v>
      </c>
      <c r="Z345" s="233"/>
      <c r="AA345" s="234"/>
      <c r="AB345" s="235"/>
      <c r="AC345" s="235"/>
      <c r="AD345" s="236"/>
      <c r="AE345" s="235"/>
      <c r="AF345" s="237"/>
      <c r="AG345" s="238"/>
      <c r="AH345" s="239"/>
      <c r="AI345" s="240"/>
      <c r="AJ345" s="240"/>
      <c r="AK345" s="268"/>
      <c r="AL345" s="242"/>
      <c r="AM345" s="243"/>
    </row>
    <row r="346" spans="1:40" ht="75" customHeight="1" x14ac:dyDescent="0.2">
      <c r="A346" s="343" t="s">
        <v>324</v>
      </c>
      <c r="B346" s="193"/>
      <c r="C346" s="194"/>
      <c r="D346" s="244" t="s">
        <v>893</v>
      </c>
      <c r="E346" s="245">
        <v>2</v>
      </c>
      <c r="F346" s="284" t="s">
        <v>763</v>
      </c>
      <c r="G346" s="285" t="s">
        <v>599</v>
      </c>
      <c r="H346" s="248" t="s">
        <v>531</v>
      </c>
      <c r="I346" s="247" t="s">
        <v>532</v>
      </c>
      <c r="J346" s="248" t="s">
        <v>533</v>
      </c>
      <c r="K346" s="285" t="s">
        <v>1018</v>
      </c>
      <c r="L346" s="244" t="s">
        <v>560</v>
      </c>
      <c r="M346" s="247">
        <v>1000</v>
      </c>
      <c r="N346" s="248" t="s">
        <v>238</v>
      </c>
      <c r="O346" s="247">
        <v>75000</v>
      </c>
      <c r="P346" s="251">
        <f t="shared" ref="P346" si="42">SUM(Q346:W346)</f>
        <v>150000</v>
      </c>
      <c r="Q346" s="250">
        <v>0</v>
      </c>
      <c r="R346" s="251">
        <v>0</v>
      </c>
      <c r="S346" s="250">
        <v>0</v>
      </c>
      <c r="T346" s="251">
        <v>150000</v>
      </c>
      <c r="U346" s="250">
        <v>0</v>
      </c>
      <c r="V346" s="251">
        <v>0</v>
      </c>
      <c r="W346" s="286">
        <v>0</v>
      </c>
      <c r="X346" s="196"/>
      <c r="Y346" s="196">
        <f>P346/2000</f>
        <v>75</v>
      </c>
      <c r="Z346" s="233"/>
      <c r="AA346" s="234"/>
      <c r="AB346" s="235"/>
      <c r="AC346" s="235"/>
      <c r="AD346" s="236"/>
      <c r="AE346" s="235"/>
      <c r="AF346" s="237"/>
      <c r="AG346" s="238"/>
      <c r="AH346" s="239"/>
      <c r="AI346" s="240"/>
      <c r="AJ346" s="240"/>
      <c r="AK346" s="268"/>
      <c r="AL346" s="242"/>
      <c r="AM346" s="243"/>
    </row>
    <row r="347" spans="1:40" ht="75" customHeight="1" thickBot="1" x14ac:dyDescent="0.25">
      <c r="A347" s="343" t="s">
        <v>324</v>
      </c>
      <c r="B347" s="193"/>
      <c r="C347" s="194"/>
      <c r="D347" s="280" t="s">
        <v>896</v>
      </c>
      <c r="E347" s="263">
        <v>2</v>
      </c>
      <c r="F347" s="280" t="s">
        <v>769</v>
      </c>
      <c r="G347" s="288" t="s">
        <v>770</v>
      </c>
      <c r="H347" s="260" t="s">
        <v>531</v>
      </c>
      <c r="I347" s="261" t="s">
        <v>532</v>
      </c>
      <c r="J347" s="260" t="s">
        <v>533</v>
      </c>
      <c r="K347" s="288" t="s">
        <v>1017</v>
      </c>
      <c r="L347" s="280" t="s">
        <v>534</v>
      </c>
      <c r="M347" s="261">
        <v>5000</v>
      </c>
      <c r="N347" s="260" t="s">
        <v>225</v>
      </c>
      <c r="O347" s="261">
        <v>800</v>
      </c>
      <c r="P347" s="281">
        <f t="shared" ref="P347" si="43">SUM(Q347:W347)</f>
        <v>666393</v>
      </c>
      <c r="Q347" s="265">
        <v>0</v>
      </c>
      <c r="R347" s="281">
        <v>0</v>
      </c>
      <c r="S347" s="265">
        <v>0</v>
      </c>
      <c r="T347" s="281">
        <v>666393</v>
      </c>
      <c r="U347" s="265">
        <v>0</v>
      </c>
      <c r="V347" s="281">
        <v>0</v>
      </c>
      <c r="W347" s="282">
        <v>0</v>
      </c>
      <c r="X347" s="196"/>
      <c r="Y347" s="196">
        <f>P347/2000</f>
        <v>333.19650000000001</v>
      </c>
      <c r="Z347" s="233"/>
      <c r="AA347" s="234"/>
      <c r="AB347" s="235"/>
      <c r="AC347" s="235"/>
      <c r="AD347" s="236"/>
      <c r="AE347" s="235"/>
      <c r="AF347" s="237"/>
      <c r="AG347" s="238"/>
      <c r="AH347" s="239"/>
      <c r="AI347" s="240"/>
      <c r="AJ347" s="240"/>
      <c r="AK347" s="268"/>
      <c r="AL347" s="242"/>
      <c r="AM347" s="243"/>
    </row>
    <row r="348" spans="1:40" ht="45" customHeight="1" thickBot="1" x14ac:dyDescent="0.25">
      <c r="A348" s="210"/>
      <c r="B348" s="193"/>
      <c r="C348" s="194"/>
      <c r="D348" s="322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3" t="s">
        <v>1079</v>
      </c>
      <c r="P348" s="400">
        <f>SUM(P343:P347)</f>
        <v>4558393</v>
      </c>
      <c r="Q348" s="400">
        <f t="shared" ref="Q348:W348" si="44">SUM(Q343:Q347)</f>
        <v>0</v>
      </c>
      <c r="R348" s="400">
        <f t="shared" si="44"/>
        <v>0</v>
      </c>
      <c r="S348" s="400">
        <f>SUM(S343:S347)</f>
        <v>0</v>
      </c>
      <c r="T348" s="400">
        <f>SUM(T343:T347)</f>
        <v>4558393</v>
      </c>
      <c r="U348" s="400">
        <f t="shared" si="44"/>
        <v>0</v>
      </c>
      <c r="V348" s="400">
        <f t="shared" si="44"/>
        <v>0</v>
      </c>
      <c r="W348" s="325">
        <f t="shared" si="44"/>
        <v>0</v>
      </c>
      <c r="X348" s="196"/>
      <c r="Y348" s="196"/>
      <c r="Z348" s="210"/>
      <c r="AA348" s="210"/>
      <c r="AB348" s="211"/>
      <c r="AC348" s="211"/>
      <c r="AD348" s="212"/>
      <c r="AE348" s="211"/>
      <c r="AF348" s="214"/>
      <c r="AG348" s="214"/>
      <c r="AH348" s="214"/>
      <c r="AI348" s="214"/>
      <c r="AJ348" s="326"/>
      <c r="AK348" s="327"/>
      <c r="AL348" s="214"/>
      <c r="AM348" s="214"/>
    </row>
    <row r="349" spans="1:40" ht="47.25" customHeight="1" thickBot="1" x14ac:dyDescent="0.25">
      <c r="A349" s="328"/>
      <c r="B349" s="193"/>
      <c r="C349" s="194"/>
      <c r="D349" s="329"/>
      <c r="E349" s="330"/>
      <c r="F349" s="330"/>
      <c r="G349" s="330"/>
      <c r="H349" s="329"/>
      <c r="I349" s="329"/>
      <c r="J349" s="329"/>
      <c r="K349" s="329"/>
      <c r="L349" s="329"/>
      <c r="M349" s="329"/>
      <c r="N349" s="329"/>
      <c r="O349" s="323" t="s">
        <v>933</v>
      </c>
      <c r="P349" s="604">
        <f>P339+P256+P348</f>
        <v>115718425.43999998</v>
      </c>
      <c r="Q349" s="604">
        <f t="shared" ref="Q349:W349" si="45">Q339+Q256+Q348</f>
        <v>0</v>
      </c>
      <c r="R349" s="604">
        <f t="shared" si="45"/>
        <v>36650000</v>
      </c>
      <c r="S349" s="604">
        <f t="shared" si="45"/>
        <v>54855999.999999985</v>
      </c>
      <c r="T349" s="604">
        <f>T339+T256+T348</f>
        <v>24212425.440000001</v>
      </c>
      <c r="U349" s="604">
        <f t="shared" si="45"/>
        <v>0</v>
      </c>
      <c r="V349" s="604">
        <f t="shared" si="45"/>
        <v>0</v>
      </c>
      <c r="W349" s="605">
        <f t="shared" si="45"/>
        <v>0</v>
      </c>
      <c r="X349" s="196"/>
      <c r="Y349" s="196"/>
      <c r="Z349" s="210"/>
      <c r="AA349" s="210"/>
      <c r="AB349" s="211"/>
      <c r="AC349" s="211"/>
      <c r="AD349" s="212"/>
      <c r="AE349" s="211"/>
      <c r="AF349" s="214"/>
      <c r="AG349" s="214"/>
      <c r="AH349" s="214"/>
      <c r="AI349" s="214"/>
      <c r="AJ349" s="326"/>
      <c r="AK349" s="391"/>
      <c r="AL349" s="214"/>
      <c r="AM349" s="392"/>
      <c r="AN349" s="214"/>
    </row>
    <row r="350" spans="1:40" ht="18.75" thickBot="1" x14ac:dyDescent="0.25">
      <c r="A350" s="411"/>
      <c r="B350" s="193"/>
      <c r="C350" s="194"/>
      <c r="D350" s="412"/>
      <c r="E350" s="412"/>
      <c r="F350" s="412"/>
      <c r="G350" s="412"/>
      <c r="H350" s="412"/>
      <c r="I350" s="412"/>
      <c r="J350" s="412"/>
      <c r="K350" s="412"/>
      <c r="L350" s="412"/>
      <c r="M350" s="412"/>
      <c r="N350" s="412"/>
      <c r="O350" s="412"/>
      <c r="P350" s="413"/>
      <c r="Q350" s="413"/>
      <c r="R350" s="413"/>
      <c r="S350" s="413"/>
      <c r="T350" s="413"/>
      <c r="U350" s="413"/>
      <c r="V350" s="413"/>
      <c r="W350" s="413"/>
      <c r="X350" s="196"/>
      <c r="Y350" s="196"/>
      <c r="Z350" s="16"/>
      <c r="AA350" s="104"/>
      <c r="AB350" s="105"/>
      <c r="AC350" s="106"/>
      <c r="AD350" s="107"/>
      <c r="AE350" s="108"/>
      <c r="AF350" s="415"/>
      <c r="AG350" s="415"/>
      <c r="AH350" s="415"/>
      <c r="AI350" s="415"/>
      <c r="AJ350" s="415"/>
      <c r="AK350" s="415"/>
    </row>
    <row r="351" spans="1:40" ht="24" thickBot="1" x14ac:dyDescent="0.25">
      <c r="A351" s="15"/>
      <c r="B351" s="193"/>
      <c r="C351" s="194"/>
      <c r="D351" s="62" t="s">
        <v>1131</v>
      </c>
      <c r="E351" s="63"/>
      <c r="F351" s="63"/>
      <c r="G351" s="63"/>
      <c r="H351" s="64"/>
      <c r="I351" s="64"/>
      <c r="J351" s="64"/>
      <c r="K351" s="64"/>
      <c r="L351" s="64"/>
      <c r="M351" s="64"/>
      <c r="N351" s="64"/>
      <c r="O351" s="64"/>
      <c r="P351" s="65"/>
      <c r="Q351" s="65"/>
      <c r="R351" s="65"/>
      <c r="S351" s="65"/>
      <c r="T351" s="65"/>
      <c r="U351" s="65"/>
      <c r="V351" s="65"/>
      <c r="W351" s="66"/>
      <c r="X351" s="196"/>
      <c r="Y351" s="196"/>
      <c r="Z351" s="5"/>
      <c r="AA351" s="8"/>
      <c r="AB351" s="99"/>
      <c r="AC351" s="99"/>
      <c r="AD351" s="99"/>
      <c r="AE351" s="99"/>
      <c r="AF351" s="99"/>
      <c r="AG351" s="99"/>
      <c r="AH351" s="99"/>
      <c r="AI351" s="99"/>
      <c r="AJ351" s="99"/>
      <c r="AK351" s="9"/>
      <c r="AL351" s="101"/>
      <c r="AM351" s="99"/>
    </row>
    <row r="352" spans="1:40" s="205" customFormat="1" ht="24" thickBot="1" x14ac:dyDescent="0.4">
      <c r="A352" s="456"/>
      <c r="B352" s="193"/>
      <c r="C352" s="194"/>
      <c r="D352" s="367" t="s">
        <v>635</v>
      </c>
      <c r="E352" s="334"/>
      <c r="F352" s="334"/>
      <c r="G352" s="334"/>
      <c r="H352" s="335"/>
      <c r="I352" s="335"/>
      <c r="J352" s="335"/>
      <c r="K352" s="335"/>
      <c r="L352" s="335"/>
      <c r="M352" s="335"/>
      <c r="N352" s="335"/>
      <c r="O352" s="335"/>
      <c r="P352" s="336"/>
      <c r="Q352" s="336"/>
      <c r="R352" s="336"/>
      <c r="S352" s="336"/>
      <c r="T352" s="336"/>
      <c r="U352" s="336"/>
      <c r="V352" s="336"/>
      <c r="W352" s="337"/>
      <c r="X352" s="196"/>
      <c r="Y352" s="196"/>
      <c r="Z352" s="457"/>
      <c r="AA352" s="458"/>
      <c r="AB352" s="458"/>
      <c r="AC352" s="458"/>
      <c r="AD352" s="458"/>
      <c r="AE352" s="458"/>
      <c r="AF352" s="458"/>
      <c r="AG352" s="458"/>
      <c r="AH352" s="458"/>
      <c r="AI352" s="458"/>
      <c r="AJ352" s="458"/>
      <c r="AK352" s="459"/>
      <c r="AL352" s="458"/>
      <c r="AM352" s="458"/>
    </row>
    <row r="353" spans="1:39" s="224" customFormat="1" ht="18.75" thickBot="1" x14ac:dyDescent="0.25">
      <c r="A353" s="215"/>
      <c r="B353" s="193"/>
      <c r="C353" s="194"/>
      <c r="D353" s="219" t="s">
        <v>78</v>
      </c>
      <c r="E353" s="218"/>
      <c r="F353" s="218"/>
      <c r="G353" s="218"/>
      <c r="H353" s="219"/>
      <c r="I353" s="219"/>
      <c r="J353" s="219"/>
      <c r="K353" s="219"/>
      <c r="L353" s="219"/>
      <c r="M353" s="219"/>
      <c r="N353" s="219"/>
      <c r="O353" s="219"/>
      <c r="P353" s="196"/>
      <c r="Q353" s="196"/>
      <c r="R353" s="196"/>
      <c r="S353" s="196"/>
      <c r="T353" s="196"/>
      <c r="U353" s="196"/>
      <c r="V353" s="196"/>
      <c r="W353" s="196"/>
      <c r="X353" s="196"/>
      <c r="Y353" s="196"/>
      <c r="Z353" s="220"/>
      <c r="AA353" s="221"/>
      <c r="AB353" s="221"/>
      <c r="AC353" s="221"/>
      <c r="AD353" s="221"/>
      <c r="AE353" s="221"/>
      <c r="AF353" s="221"/>
      <c r="AG353" s="221"/>
      <c r="AH353" s="221"/>
      <c r="AI353" s="221"/>
      <c r="AJ353" s="221"/>
      <c r="AK353" s="222"/>
      <c r="AL353" s="223"/>
      <c r="AM353" s="223"/>
    </row>
    <row r="354" spans="1:39" s="224" customFormat="1" ht="75" customHeight="1" x14ac:dyDescent="0.2">
      <c r="A354" s="343" t="s">
        <v>324</v>
      </c>
      <c r="B354" s="193"/>
      <c r="C354" s="194"/>
      <c r="D354" s="606" t="s">
        <v>915</v>
      </c>
      <c r="E354" s="226">
        <v>3</v>
      </c>
      <c r="F354" s="227" t="s">
        <v>767</v>
      </c>
      <c r="G354" s="228" t="s">
        <v>693</v>
      </c>
      <c r="H354" s="229" t="s">
        <v>706</v>
      </c>
      <c r="I354" s="230" t="s">
        <v>1132</v>
      </c>
      <c r="J354" s="229" t="s">
        <v>533</v>
      </c>
      <c r="K354" s="228" t="s">
        <v>692</v>
      </c>
      <c r="L354" s="227" t="s">
        <v>534</v>
      </c>
      <c r="M354" s="403">
        <v>250</v>
      </c>
      <c r="N354" s="229" t="s">
        <v>225</v>
      </c>
      <c r="O354" s="230">
        <v>500</v>
      </c>
      <c r="P354" s="231">
        <f>SUM(Q354:W354)</f>
        <v>2538000</v>
      </c>
      <c r="Q354" s="232">
        <v>0</v>
      </c>
      <c r="R354" s="231">
        <v>2538000</v>
      </c>
      <c r="S354" s="232">
        <v>0</v>
      </c>
      <c r="T354" s="231">
        <v>0</v>
      </c>
      <c r="U354" s="232">
        <v>0</v>
      </c>
      <c r="V354" s="231">
        <v>0</v>
      </c>
      <c r="W354" s="232">
        <v>0</v>
      </c>
      <c r="X354" s="196"/>
      <c r="Y354" s="196"/>
      <c r="Z354" s="351"/>
      <c r="AA354" s="352"/>
      <c r="AB354" s="353"/>
      <c r="AC354" s="353"/>
      <c r="AD354" s="354"/>
      <c r="AE354" s="353"/>
      <c r="AF354" s="355"/>
      <c r="AG354" s="356"/>
      <c r="AH354" s="357"/>
      <c r="AI354" s="356"/>
      <c r="AJ354" s="356"/>
      <c r="AK354" s="358"/>
      <c r="AL354" s="359"/>
      <c r="AM354" s="360"/>
    </row>
    <row r="355" spans="1:39" ht="75" customHeight="1" x14ac:dyDescent="0.2">
      <c r="A355" s="343"/>
      <c r="B355" s="193"/>
      <c r="C355" s="194"/>
      <c r="D355" s="419" t="s">
        <v>1148</v>
      </c>
      <c r="E355" s="309">
        <v>3</v>
      </c>
      <c r="F355" s="308" t="s">
        <v>1141</v>
      </c>
      <c r="G355" s="344" t="s">
        <v>1135</v>
      </c>
      <c r="H355" s="345" t="s">
        <v>706</v>
      </c>
      <c r="I355" s="303" t="s">
        <v>1132</v>
      </c>
      <c r="J355" s="345" t="s">
        <v>533</v>
      </c>
      <c r="K355" s="344" t="s">
        <v>1137</v>
      </c>
      <c r="L355" s="308" t="s">
        <v>560</v>
      </c>
      <c r="M355" s="303">
        <v>1</v>
      </c>
      <c r="N355" s="345" t="s">
        <v>594</v>
      </c>
      <c r="O355" s="303">
        <v>10000</v>
      </c>
      <c r="P355" s="252">
        <f t="shared" ref="P355:P360" si="46">SUM(Q355:W355)</f>
        <v>4800000</v>
      </c>
      <c r="Q355" s="304">
        <f>2300000+600000+1900000</f>
        <v>4800000</v>
      </c>
      <c r="R355" s="252">
        <v>0</v>
      </c>
      <c r="S355" s="304">
        <v>0</v>
      </c>
      <c r="T355" s="460">
        <v>0</v>
      </c>
      <c r="U355" s="304">
        <v>0</v>
      </c>
      <c r="V355" s="252">
        <v>0</v>
      </c>
      <c r="W355" s="304">
        <v>0</v>
      </c>
      <c r="X355" s="196"/>
      <c r="Y355" s="196"/>
      <c r="Z355" s="233"/>
      <c r="AA355" s="234"/>
      <c r="AB355" s="235"/>
      <c r="AC355" s="235"/>
      <c r="AD355" s="236"/>
      <c r="AE355" s="235"/>
      <c r="AF355" s="237"/>
      <c r="AG355" s="238"/>
      <c r="AH355" s="239"/>
      <c r="AI355" s="240"/>
      <c r="AJ355" s="240"/>
      <c r="AK355" s="268"/>
      <c r="AL355" s="242"/>
      <c r="AM355" s="243"/>
    </row>
    <row r="356" spans="1:39" ht="75" customHeight="1" x14ac:dyDescent="0.2">
      <c r="A356" s="343"/>
      <c r="B356" s="193"/>
      <c r="C356" s="194"/>
      <c r="D356" s="307" t="s">
        <v>1142</v>
      </c>
      <c r="E356" s="244">
        <v>3</v>
      </c>
      <c r="F356" s="245" t="s">
        <v>953</v>
      </c>
      <c r="G356" s="246" t="s">
        <v>1138</v>
      </c>
      <c r="H356" s="247" t="s">
        <v>706</v>
      </c>
      <c r="I356" s="248" t="s">
        <v>1132</v>
      </c>
      <c r="J356" s="247" t="s">
        <v>533</v>
      </c>
      <c r="K356" s="246" t="s">
        <v>1522</v>
      </c>
      <c r="L356" s="245" t="s">
        <v>534</v>
      </c>
      <c r="M356" s="248">
        <v>1</v>
      </c>
      <c r="N356" s="247" t="s">
        <v>594</v>
      </c>
      <c r="O356" s="248">
        <v>2000</v>
      </c>
      <c r="P356" s="250">
        <f t="shared" si="46"/>
        <v>1400000</v>
      </c>
      <c r="Q356" s="251">
        <v>1400000</v>
      </c>
      <c r="R356" s="250">
        <v>0</v>
      </c>
      <c r="S356" s="251">
        <v>0</v>
      </c>
      <c r="T356" s="461">
        <v>0</v>
      </c>
      <c r="U356" s="251">
        <v>0</v>
      </c>
      <c r="V356" s="250">
        <v>0</v>
      </c>
      <c r="W356" s="251">
        <v>0</v>
      </c>
      <c r="X356" s="196"/>
      <c r="Y356" s="196"/>
      <c r="Z356" s="233"/>
      <c r="AA356" s="234"/>
      <c r="AB356" s="235"/>
      <c r="AC356" s="235"/>
      <c r="AD356" s="236"/>
      <c r="AE356" s="235"/>
      <c r="AF356" s="237"/>
      <c r="AG356" s="238"/>
      <c r="AH356" s="239"/>
      <c r="AI356" s="240"/>
      <c r="AJ356" s="240"/>
      <c r="AK356" s="268"/>
      <c r="AL356" s="242"/>
      <c r="AM356" s="243"/>
    </row>
    <row r="357" spans="1:39" s="224" customFormat="1" ht="75" customHeight="1" x14ac:dyDescent="0.2">
      <c r="A357" s="343"/>
      <c r="B357" s="193"/>
      <c r="C357" s="194"/>
      <c r="D357" s="307" t="s">
        <v>1143</v>
      </c>
      <c r="E357" s="244">
        <v>3</v>
      </c>
      <c r="F357" s="245" t="s">
        <v>1140</v>
      </c>
      <c r="G357" s="246" t="s">
        <v>1139</v>
      </c>
      <c r="H357" s="247" t="s">
        <v>706</v>
      </c>
      <c r="I357" s="248" t="s">
        <v>1132</v>
      </c>
      <c r="J357" s="247" t="s">
        <v>533</v>
      </c>
      <c r="K357" s="246" t="s">
        <v>1136</v>
      </c>
      <c r="L357" s="245" t="s">
        <v>534</v>
      </c>
      <c r="M357" s="408">
        <v>1</v>
      </c>
      <c r="N357" s="247" t="s">
        <v>594</v>
      </c>
      <c r="O357" s="248">
        <v>500</v>
      </c>
      <c r="P357" s="250">
        <f t="shared" si="46"/>
        <v>3000000</v>
      </c>
      <c r="Q357" s="251">
        <v>3000000</v>
      </c>
      <c r="R357" s="250">
        <v>0</v>
      </c>
      <c r="S357" s="251">
        <v>0</v>
      </c>
      <c r="T357" s="250">
        <v>0</v>
      </c>
      <c r="U357" s="251">
        <v>0</v>
      </c>
      <c r="V357" s="250">
        <v>0</v>
      </c>
      <c r="W357" s="251">
        <v>0</v>
      </c>
      <c r="X357" s="196"/>
      <c r="Y357" s="196"/>
      <c r="Z357" s="351"/>
      <c r="AA357" s="352"/>
      <c r="AB357" s="353"/>
      <c r="AC357" s="353"/>
      <c r="AD357" s="354"/>
      <c r="AE357" s="353"/>
      <c r="AF357" s="355"/>
      <c r="AG357" s="356"/>
      <c r="AH357" s="357"/>
      <c r="AI357" s="356"/>
      <c r="AJ357" s="356"/>
      <c r="AK357" s="358"/>
      <c r="AL357" s="359"/>
      <c r="AM357" s="360"/>
    </row>
    <row r="358" spans="1:39" s="224" customFormat="1" ht="75" customHeight="1" x14ac:dyDescent="0.2">
      <c r="A358" s="343"/>
      <c r="B358" s="193"/>
      <c r="C358" s="194"/>
      <c r="D358" s="307" t="s">
        <v>1245</v>
      </c>
      <c r="E358" s="244">
        <v>3</v>
      </c>
      <c r="F358" s="245" t="s">
        <v>1140</v>
      </c>
      <c r="G358" s="246" t="s">
        <v>1139</v>
      </c>
      <c r="H358" s="247" t="s">
        <v>706</v>
      </c>
      <c r="I358" s="248" t="s">
        <v>1132</v>
      </c>
      <c r="J358" s="247" t="s">
        <v>533</v>
      </c>
      <c r="K358" s="246" t="s">
        <v>1244</v>
      </c>
      <c r="L358" s="245" t="s">
        <v>534</v>
      </c>
      <c r="M358" s="408">
        <v>1</v>
      </c>
      <c r="N358" s="247" t="s">
        <v>594</v>
      </c>
      <c r="O358" s="248">
        <v>200</v>
      </c>
      <c r="P358" s="250">
        <f t="shared" ref="P358:P359" si="47">SUM(Q358:W358)</f>
        <v>4000000</v>
      </c>
      <c r="Q358" s="251">
        <v>0</v>
      </c>
      <c r="R358" s="250">
        <v>0</v>
      </c>
      <c r="S358" s="251">
        <v>0</v>
      </c>
      <c r="T358" s="250">
        <v>0</v>
      </c>
      <c r="U358" s="251">
        <v>4000000</v>
      </c>
      <c r="V358" s="250">
        <v>0</v>
      </c>
      <c r="W358" s="251">
        <v>0</v>
      </c>
      <c r="X358" s="196"/>
      <c r="Y358" s="196"/>
      <c r="Z358" s="351"/>
      <c r="AA358" s="352"/>
      <c r="AB358" s="353"/>
      <c r="AC358" s="353"/>
      <c r="AD358" s="354"/>
      <c r="AE358" s="353"/>
      <c r="AF358" s="355"/>
      <c r="AG358" s="356"/>
      <c r="AH358" s="357"/>
      <c r="AI358" s="356"/>
      <c r="AJ358" s="356"/>
      <c r="AK358" s="358"/>
      <c r="AL358" s="359"/>
      <c r="AM358" s="360"/>
    </row>
    <row r="359" spans="1:39" s="224" customFormat="1" ht="75" customHeight="1" x14ac:dyDescent="0.2">
      <c r="A359" s="343"/>
      <c r="B359" s="193"/>
      <c r="C359" s="194"/>
      <c r="D359" s="244" t="s">
        <v>1246</v>
      </c>
      <c r="E359" s="244">
        <v>3</v>
      </c>
      <c r="F359" s="307" t="s">
        <v>1255</v>
      </c>
      <c r="G359" s="246" t="s">
        <v>1254</v>
      </c>
      <c r="H359" s="247" t="s">
        <v>706</v>
      </c>
      <c r="I359" s="248" t="s">
        <v>1132</v>
      </c>
      <c r="J359" s="247" t="s">
        <v>533</v>
      </c>
      <c r="K359" s="246" t="s">
        <v>1253</v>
      </c>
      <c r="L359" s="245" t="s">
        <v>534</v>
      </c>
      <c r="M359" s="408">
        <v>1</v>
      </c>
      <c r="N359" s="247" t="s">
        <v>594</v>
      </c>
      <c r="O359" s="248">
        <v>1500</v>
      </c>
      <c r="P359" s="250">
        <f t="shared" si="47"/>
        <v>5300000</v>
      </c>
      <c r="Q359" s="251">
        <v>0</v>
      </c>
      <c r="R359" s="250">
        <v>0</v>
      </c>
      <c r="S359" s="251">
        <v>0</v>
      </c>
      <c r="T359" s="250">
        <v>0</v>
      </c>
      <c r="U359" s="251">
        <v>5300000</v>
      </c>
      <c r="V359" s="250">
        <v>0</v>
      </c>
      <c r="W359" s="251">
        <v>0</v>
      </c>
      <c r="X359" s="196"/>
      <c r="Y359" s="196"/>
      <c r="Z359" s="351"/>
      <c r="AA359" s="352"/>
      <c r="AB359" s="353"/>
      <c r="AC359" s="353"/>
      <c r="AD359" s="354"/>
      <c r="AE359" s="353"/>
      <c r="AF359" s="355"/>
      <c r="AG359" s="356"/>
      <c r="AH359" s="357"/>
      <c r="AI359" s="356"/>
      <c r="AJ359" s="356"/>
      <c r="AK359" s="358"/>
      <c r="AL359" s="359"/>
      <c r="AM359" s="360"/>
    </row>
    <row r="360" spans="1:39" s="224" customFormat="1" ht="75" customHeight="1" thickBot="1" x14ac:dyDescent="0.25">
      <c r="A360" s="343"/>
      <c r="B360" s="193"/>
      <c r="C360" s="194"/>
      <c r="D360" s="346" t="s">
        <v>1530</v>
      </c>
      <c r="E360" s="256">
        <v>3</v>
      </c>
      <c r="F360" s="257" t="s">
        <v>599</v>
      </c>
      <c r="G360" s="258" t="s">
        <v>1524</v>
      </c>
      <c r="H360" s="259" t="s">
        <v>706</v>
      </c>
      <c r="I360" s="264" t="s">
        <v>1132</v>
      </c>
      <c r="J360" s="259" t="s">
        <v>533</v>
      </c>
      <c r="K360" s="258" t="s">
        <v>1523</v>
      </c>
      <c r="L360" s="257" t="s">
        <v>534</v>
      </c>
      <c r="M360" s="462">
        <v>8</v>
      </c>
      <c r="N360" s="259" t="s">
        <v>1525</v>
      </c>
      <c r="O360" s="264">
        <v>3000</v>
      </c>
      <c r="P360" s="267">
        <f t="shared" si="46"/>
        <v>1100000</v>
      </c>
      <c r="Q360" s="266">
        <v>0</v>
      </c>
      <c r="R360" s="267">
        <v>0</v>
      </c>
      <c r="S360" s="266">
        <v>0</v>
      </c>
      <c r="T360" s="267">
        <v>0</v>
      </c>
      <c r="U360" s="266">
        <v>1100000</v>
      </c>
      <c r="V360" s="267">
        <v>0</v>
      </c>
      <c r="W360" s="266">
        <v>0</v>
      </c>
      <c r="X360" s="196"/>
      <c r="Y360" s="196"/>
      <c r="Z360" s="351"/>
      <c r="AA360" s="352"/>
      <c r="AB360" s="353"/>
      <c r="AC360" s="353"/>
      <c r="AD360" s="354"/>
      <c r="AE360" s="353"/>
      <c r="AF360" s="355"/>
      <c r="AG360" s="356"/>
      <c r="AH360" s="357"/>
      <c r="AI360" s="356"/>
      <c r="AJ360" s="356"/>
      <c r="AK360" s="358"/>
      <c r="AL360" s="359"/>
      <c r="AM360" s="360"/>
    </row>
    <row r="361" spans="1:39" ht="45" customHeight="1" thickBot="1" x14ac:dyDescent="0.25">
      <c r="A361" s="210"/>
      <c r="B361" s="193"/>
      <c r="C361" s="194"/>
      <c r="D361" s="322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3" t="s">
        <v>934</v>
      </c>
      <c r="P361" s="361">
        <f t="shared" ref="P361:U361" si="48">SUM(P354:P360)</f>
        <v>22138000</v>
      </c>
      <c r="Q361" s="361">
        <f t="shared" si="48"/>
        <v>9200000</v>
      </c>
      <c r="R361" s="325">
        <f t="shared" si="48"/>
        <v>2538000</v>
      </c>
      <c r="S361" s="361">
        <f t="shared" si="48"/>
        <v>0</v>
      </c>
      <c r="T361" s="325">
        <f t="shared" si="48"/>
        <v>0</v>
      </c>
      <c r="U361" s="361">
        <f t="shared" si="48"/>
        <v>10400000</v>
      </c>
      <c r="V361" s="361">
        <f t="shared" ref="V361:W361" si="49">SUM(V354:V360)</f>
        <v>0</v>
      </c>
      <c r="W361" s="325">
        <f t="shared" si="49"/>
        <v>0</v>
      </c>
      <c r="X361" s="196"/>
      <c r="Y361" s="196"/>
      <c r="Z361" s="210"/>
      <c r="AA361" s="210"/>
      <c r="AB361" s="211"/>
      <c r="AC361" s="211"/>
      <c r="AD361" s="212"/>
      <c r="AE361" s="211"/>
      <c r="AF361" s="214"/>
      <c r="AG361" s="214"/>
      <c r="AH361" s="214"/>
      <c r="AI361" s="214"/>
      <c r="AJ361" s="326"/>
      <c r="AK361" s="327"/>
      <c r="AL361" s="214"/>
      <c r="AM361" s="214"/>
    </row>
    <row r="362" spans="1:39" ht="18" customHeight="1" thickBot="1" x14ac:dyDescent="0.25">
      <c r="A362" s="338"/>
      <c r="B362" s="193"/>
      <c r="C362" s="194"/>
      <c r="D362" s="339"/>
      <c r="E362" s="340"/>
      <c r="F362" s="340"/>
      <c r="G362" s="340"/>
      <c r="H362" s="339"/>
      <c r="I362" s="339"/>
      <c r="J362" s="339"/>
      <c r="K362" s="339"/>
      <c r="L362" s="339"/>
      <c r="M362" s="339"/>
      <c r="N362" s="339"/>
      <c r="O362" s="339"/>
      <c r="P362" s="341"/>
      <c r="Q362" s="341"/>
      <c r="R362" s="341"/>
      <c r="S362" s="341"/>
      <c r="T362" s="341"/>
      <c r="U362" s="341"/>
      <c r="V362" s="341"/>
      <c r="W362" s="341"/>
      <c r="X362" s="196"/>
      <c r="Y362" s="196"/>
      <c r="Z362" s="210"/>
      <c r="AA362" s="463"/>
      <c r="AB362" s="464"/>
      <c r="AC362" s="464"/>
      <c r="AD362" s="464"/>
      <c r="AE362" s="464"/>
      <c r="AF362" s="465"/>
      <c r="AG362" s="466"/>
      <c r="AH362" s="465"/>
      <c r="AI362" s="465"/>
      <c r="AJ362" s="465"/>
      <c r="AK362" s="467"/>
      <c r="AL362" s="465"/>
      <c r="AM362" s="465"/>
    </row>
    <row r="363" spans="1:39" ht="21" thickBot="1" x14ac:dyDescent="0.25">
      <c r="A363" s="468"/>
      <c r="B363" s="193"/>
      <c r="C363" s="194"/>
      <c r="D363" s="367" t="s">
        <v>936</v>
      </c>
      <c r="E363" s="334"/>
      <c r="F363" s="334"/>
      <c r="G363" s="334"/>
      <c r="H363" s="335"/>
      <c r="I363" s="335"/>
      <c r="J363" s="335"/>
      <c r="K363" s="335"/>
      <c r="L363" s="335"/>
      <c r="M363" s="335"/>
      <c r="N363" s="335"/>
      <c r="O363" s="335"/>
      <c r="P363" s="336"/>
      <c r="Q363" s="336"/>
      <c r="R363" s="336"/>
      <c r="S363" s="336"/>
      <c r="T363" s="336"/>
      <c r="U363" s="336"/>
      <c r="V363" s="336"/>
      <c r="W363" s="337"/>
      <c r="X363" s="196"/>
      <c r="Y363" s="196"/>
      <c r="Z363" s="469"/>
      <c r="AA363" s="470"/>
      <c r="AB363" s="470"/>
      <c r="AC363" s="470"/>
      <c r="AD363" s="470"/>
      <c r="AE363" s="470"/>
      <c r="AF363" s="470"/>
      <c r="AG363" s="470"/>
      <c r="AH363" s="470"/>
      <c r="AI363" s="470"/>
      <c r="AJ363" s="470"/>
      <c r="AK363" s="471"/>
      <c r="AL363" s="470"/>
      <c r="AM363" s="471"/>
    </row>
    <row r="364" spans="1:39" s="224" customFormat="1" ht="18.75" thickBot="1" x14ac:dyDescent="0.25">
      <c r="A364" s="215"/>
      <c r="B364" s="193"/>
      <c r="C364" s="194"/>
      <c r="D364" s="219" t="s">
        <v>37</v>
      </c>
      <c r="E364" s="218"/>
      <c r="F364" s="218"/>
      <c r="G364" s="218"/>
      <c r="H364" s="219"/>
      <c r="I364" s="219"/>
      <c r="J364" s="219"/>
      <c r="K364" s="219"/>
      <c r="L364" s="219"/>
      <c r="M364" s="219"/>
      <c r="N364" s="219"/>
      <c r="O364" s="219"/>
      <c r="P364" s="196"/>
      <c r="Q364" s="196"/>
      <c r="R364" s="196"/>
      <c r="S364" s="196"/>
      <c r="T364" s="196"/>
      <c r="U364" s="196"/>
      <c r="V364" s="196"/>
      <c r="W364" s="196"/>
      <c r="X364" s="196"/>
      <c r="Y364" s="196"/>
      <c r="Z364" s="220"/>
      <c r="AA364" s="221"/>
      <c r="AB364" s="221"/>
      <c r="AC364" s="221"/>
      <c r="AD364" s="221"/>
      <c r="AE364" s="221"/>
      <c r="AF364" s="221"/>
      <c r="AG364" s="221"/>
      <c r="AH364" s="221"/>
      <c r="AI364" s="221"/>
      <c r="AJ364" s="221"/>
      <c r="AK364" s="222"/>
      <c r="AL364" s="223"/>
      <c r="AM364" s="223"/>
    </row>
    <row r="365" spans="1:39" ht="75" customHeight="1" x14ac:dyDescent="0.2">
      <c r="A365" s="343" t="s">
        <v>415</v>
      </c>
      <c r="B365" s="193"/>
      <c r="C365" s="194"/>
      <c r="D365" s="606" t="s">
        <v>916</v>
      </c>
      <c r="E365" s="226">
        <v>3</v>
      </c>
      <c r="F365" s="227" t="s">
        <v>768</v>
      </c>
      <c r="G365" s="228" t="s">
        <v>628</v>
      </c>
      <c r="H365" s="229" t="s">
        <v>531</v>
      </c>
      <c r="I365" s="230" t="s">
        <v>1132</v>
      </c>
      <c r="J365" s="229" t="s">
        <v>533</v>
      </c>
      <c r="K365" s="228" t="s">
        <v>627</v>
      </c>
      <c r="L365" s="227" t="s">
        <v>534</v>
      </c>
      <c r="M365" s="230">
        <v>100</v>
      </c>
      <c r="N365" s="229" t="s">
        <v>225</v>
      </c>
      <c r="O365" s="230">
        <v>500</v>
      </c>
      <c r="P365" s="231">
        <f>SUM(Q365:W365)</f>
        <v>600000</v>
      </c>
      <c r="Q365" s="232">
        <v>0</v>
      </c>
      <c r="R365" s="231">
        <v>0</v>
      </c>
      <c r="S365" s="232">
        <v>600000</v>
      </c>
      <c r="T365" s="472">
        <v>0</v>
      </c>
      <c r="U365" s="232">
        <v>0</v>
      </c>
      <c r="V365" s="231">
        <v>0</v>
      </c>
      <c r="W365" s="232">
        <v>0</v>
      </c>
      <c r="X365" s="196"/>
      <c r="Y365" s="196"/>
      <c r="Z365" s="233" t="s">
        <v>416</v>
      </c>
      <c r="AA365" s="234"/>
      <c r="AB365" s="235" t="s">
        <v>417</v>
      </c>
      <c r="AC365" s="235"/>
      <c r="AD365" s="236" t="s">
        <v>37</v>
      </c>
      <c r="AE365" s="235" t="s">
        <v>414</v>
      </c>
      <c r="AF365" s="237"/>
      <c r="AG365" s="238" t="s">
        <v>413</v>
      </c>
      <c r="AH365" s="239" t="s">
        <v>451</v>
      </c>
      <c r="AI365" s="240"/>
      <c r="AJ365" s="240"/>
      <c r="AK365" s="268">
        <v>600000</v>
      </c>
      <c r="AL365" s="242"/>
      <c r="AM365" s="243"/>
    </row>
    <row r="366" spans="1:39" ht="75" customHeight="1" x14ac:dyDescent="0.2">
      <c r="A366" s="343" t="s">
        <v>420</v>
      </c>
      <c r="B366" s="193"/>
      <c r="C366" s="194"/>
      <c r="D366" s="307" t="s">
        <v>917</v>
      </c>
      <c r="E366" s="244">
        <v>3</v>
      </c>
      <c r="F366" s="245" t="s">
        <v>757</v>
      </c>
      <c r="G366" s="246" t="s">
        <v>613</v>
      </c>
      <c r="H366" s="247" t="s">
        <v>706</v>
      </c>
      <c r="I366" s="248" t="s">
        <v>1132</v>
      </c>
      <c r="J366" s="247" t="s">
        <v>533</v>
      </c>
      <c r="K366" s="246" t="s">
        <v>627</v>
      </c>
      <c r="L366" s="245" t="s">
        <v>534</v>
      </c>
      <c r="M366" s="248">
        <v>100</v>
      </c>
      <c r="N366" s="247" t="s">
        <v>225</v>
      </c>
      <c r="O366" s="248">
        <v>500</v>
      </c>
      <c r="P366" s="250">
        <f>SUM(Q366:W366)</f>
        <v>600000</v>
      </c>
      <c r="Q366" s="251">
        <v>0</v>
      </c>
      <c r="R366" s="250">
        <v>0</v>
      </c>
      <c r="S366" s="251">
        <v>600000</v>
      </c>
      <c r="T366" s="473">
        <v>0</v>
      </c>
      <c r="U366" s="251">
        <v>0</v>
      </c>
      <c r="V366" s="250">
        <v>0</v>
      </c>
      <c r="W366" s="251">
        <v>0</v>
      </c>
      <c r="X366" s="196"/>
      <c r="Y366" s="196"/>
      <c r="Z366" s="233" t="s">
        <v>419</v>
      </c>
      <c r="AA366" s="234"/>
      <c r="AB366" s="235" t="s">
        <v>281</v>
      </c>
      <c r="AC366" s="235"/>
      <c r="AD366" s="236" t="s">
        <v>37</v>
      </c>
      <c r="AE366" s="235" t="s">
        <v>418</v>
      </c>
      <c r="AF366" s="237"/>
      <c r="AG366" s="238" t="s">
        <v>413</v>
      </c>
      <c r="AH366" s="239"/>
      <c r="AI366" s="240"/>
      <c r="AJ366" s="240"/>
      <c r="AK366" s="268">
        <v>600000</v>
      </c>
      <c r="AL366" s="242"/>
      <c r="AM366" s="243"/>
    </row>
    <row r="367" spans="1:39" ht="75" customHeight="1" thickBot="1" x14ac:dyDescent="0.25">
      <c r="A367" s="343" t="s">
        <v>432</v>
      </c>
      <c r="B367" s="193"/>
      <c r="C367" s="194"/>
      <c r="D367" s="306" t="s">
        <v>918</v>
      </c>
      <c r="E367" s="280">
        <v>3</v>
      </c>
      <c r="F367" s="263" t="s">
        <v>746</v>
      </c>
      <c r="G367" s="262" t="s">
        <v>629</v>
      </c>
      <c r="H367" s="261" t="s">
        <v>531</v>
      </c>
      <c r="I367" s="260" t="s">
        <v>1132</v>
      </c>
      <c r="J367" s="261" t="s">
        <v>533</v>
      </c>
      <c r="K367" s="262" t="s">
        <v>627</v>
      </c>
      <c r="L367" s="263" t="s">
        <v>534</v>
      </c>
      <c r="M367" s="260">
        <v>100</v>
      </c>
      <c r="N367" s="261" t="s">
        <v>225</v>
      </c>
      <c r="O367" s="260">
        <v>500</v>
      </c>
      <c r="P367" s="265">
        <f>SUM(Q367:W367)</f>
        <v>600000</v>
      </c>
      <c r="Q367" s="281">
        <v>0</v>
      </c>
      <c r="R367" s="265">
        <v>0</v>
      </c>
      <c r="S367" s="281">
        <v>600000</v>
      </c>
      <c r="T367" s="474">
        <v>0</v>
      </c>
      <c r="U367" s="281">
        <v>0</v>
      </c>
      <c r="V367" s="265">
        <v>0</v>
      </c>
      <c r="W367" s="281">
        <v>0</v>
      </c>
      <c r="X367" s="196"/>
      <c r="Y367" s="196"/>
      <c r="Z367" s="233" t="s">
        <v>68</v>
      </c>
      <c r="AA367" s="234"/>
      <c r="AB367" s="235" t="s">
        <v>431</v>
      </c>
      <c r="AC367" s="235"/>
      <c r="AD367" s="236" t="s">
        <v>37</v>
      </c>
      <c r="AE367" s="235" t="s">
        <v>429</v>
      </c>
      <c r="AF367" s="237"/>
      <c r="AG367" s="238" t="s">
        <v>413</v>
      </c>
      <c r="AH367" s="239"/>
      <c r="AI367" s="240"/>
      <c r="AJ367" s="240"/>
      <c r="AK367" s="268">
        <v>600000</v>
      </c>
      <c r="AL367" s="242"/>
      <c r="AM367" s="243"/>
    </row>
    <row r="368" spans="1:39" ht="45" customHeight="1" thickBot="1" x14ac:dyDescent="0.25">
      <c r="A368" s="210"/>
      <c r="B368" s="193"/>
      <c r="C368" s="194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3" t="s">
        <v>935</v>
      </c>
      <c r="P368" s="361">
        <f>SUM(P365:P367)</f>
        <v>1800000</v>
      </c>
      <c r="Q368" s="325">
        <f t="shared" ref="Q368:W368" si="50">SUM(Q365:Q367)</f>
        <v>0</v>
      </c>
      <c r="R368" s="362">
        <f t="shared" si="50"/>
        <v>0</v>
      </c>
      <c r="S368" s="325">
        <f>SUM(S365:S367)</f>
        <v>1800000</v>
      </c>
      <c r="T368" s="362">
        <f>SUM(T365:T367)</f>
        <v>0</v>
      </c>
      <c r="U368" s="325">
        <f t="shared" si="50"/>
        <v>0</v>
      </c>
      <c r="V368" s="362">
        <f t="shared" si="50"/>
        <v>0</v>
      </c>
      <c r="W368" s="325">
        <f t="shared" si="50"/>
        <v>0</v>
      </c>
      <c r="X368" s="196"/>
      <c r="Y368" s="196"/>
      <c r="Z368" s="210"/>
      <c r="AA368" s="210"/>
      <c r="AB368" s="211"/>
      <c r="AC368" s="211"/>
      <c r="AD368" s="212"/>
      <c r="AE368" s="211"/>
      <c r="AF368" s="214"/>
      <c r="AG368" s="214"/>
      <c r="AH368" s="214"/>
      <c r="AI368" s="214"/>
      <c r="AJ368" s="326"/>
      <c r="AK368" s="327"/>
      <c r="AL368" s="214"/>
      <c r="AM368" s="214"/>
    </row>
    <row r="369" spans="1:39" ht="21" thickBot="1" x14ac:dyDescent="0.25">
      <c r="A369" s="468"/>
      <c r="B369" s="193"/>
      <c r="C369" s="194"/>
      <c r="D369" s="367" t="s">
        <v>1247</v>
      </c>
      <c r="E369" s="334"/>
      <c r="F369" s="334"/>
      <c r="G369" s="334"/>
      <c r="H369" s="335"/>
      <c r="I369" s="335"/>
      <c r="J369" s="335"/>
      <c r="K369" s="335"/>
      <c r="L369" s="335"/>
      <c r="M369" s="335"/>
      <c r="N369" s="335"/>
      <c r="O369" s="335"/>
      <c r="P369" s="336"/>
      <c r="Q369" s="336"/>
      <c r="R369" s="336"/>
      <c r="S369" s="336"/>
      <c r="T369" s="336"/>
      <c r="U369" s="336"/>
      <c r="V369" s="336"/>
      <c r="W369" s="337"/>
      <c r="X369" s="196"/>
      <c r="Y369" s="196"/>
      <c r="Z369" s="469"/>
      <c r="AA369" s="470"/>
      <c r="AB369" s="470"/>
      <c r="AC369" s="470"/>
      <c r="AD369" s="470"/>
      <c r="AE369" s="470"/>
      <c r="AF369" s="470"/>
      <c r="AG369" s="470"/>
      <c r="AH369" s="470"/>
      <c r="AI369" s="470"/>
      <c r="AJ369" s="470"/>
      <c r="AK369" s="471"/>
      <c r="AL369" s="470"/>
      <c r="AM369" s="471"/>
    </row>
    <row r="370" spans="1:39" ht="75" customHeight="1" thickBot="1" x14ac:dyDescent="0.25">
      <c r="A370" s="343"/>
      <c r="B370" s="193"/>
      <c r="C370" s="194"/>
      <c r="D370" s="609" t="s">
        <v>921</v>
      </c>
      <c r="E370" s="315">
        <v>1</v>
      </c>
      <c r="F370" s="365" t="s">
        <v>1132</v>
      </c>
      <c r="G370" s="315" t="s">
        <v>1132</v>
      </c>
      <c r="H370" s="318" t="s">
        <v>1132</v>
      </c>
      <c r="I370" s="317" t="s">
        <v>1132</v>
      </c>
      <c r="J370" s="318" t="s">
        <v>1134</v>
      </c>
      <c r="K370" s="366" t="s">
        <v>637</v>
      </c>
      <c r="L370" s="365" t="s">
        <v>560</v>
      </c>
      <c r="M370" s="317" t="s">
        <v>224</v>
      </c>
      <c r="N370" s="318" t="s">
        <v>224</v>
      </c>
      <c r="O370" s="317" t="s">
        <v>224</v>
      </c>
      <c r="P370" s="320">
        <f>SUM(Q370:W370)</f>
        <v>1500000</v>
      </c>
      <c r="Q370" s="319"/>
      <c r="R370" s="320"/>
      <c r="S370" s="319">
        <v>1500000</v>
      </c>
      <c r="T370" s="320"/>
      <c r="U370" s="319"/>
      <c r="V370" s="320"/>
      <c r="W370" s="319"/>
      <c r="X370" s="196"/>
      <c r="Y370" s="196"/>
      <c r="Z370" s="233"/>
      <c r="AA370" s="234"/>
      <c r="AB370" s="235"/>
      <c r="AC370" s="235"/>
      <c r="AD370" s="236"/>
      <c r="AE370" s="235"/>
      <c r="AF370" s="237"/>
      <c r="AG370" s="238"/>
      <c r="AH370" s="239"/>
      <c r="AI370" s="240"/>
      <c r="AJ370" s="240"/>
      <c r="AK370" s="268"/>
      <c r="AL370" s="242"/>
      <c r="AM370" s="243"/>
    </row>
    <row r="371" spans="1:39" ht="45" customHeight="1" thickBot="1" x14ac:dyDescent="0.25">
      <c r="A371" s="210"/>
      <c r="B371" s="193"/>
      <c r="C371" s="194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3" t="s">
        <v>1248</v>
      </c>
      <c r="P371" s="361">
        <f>P370</f>
        <v>1500000</v>
      </c>
      <c r="Q371" s="361">
        <f t="shared" ref="Q371:W371" si="51">Q370</f>
        <v>0</v>
      </c>
      <c r="R371" s="361">
        <f t="shared" si="51"/>
        <v>0</v>
      </c>
      <c r="S371" s="361">
        <f>S370</f>
        <v>1500000</v>
      </c>
      <c r="T371" s="361">
        <f>T370</f>
        <v>0</v>
      </c>
      <c r="U371" s="361">
        <f t="shared" si="51"/>
        <v>0</v>
      </c>
      <c r="V371" s="361">
        <f t="shared" si="51"/>
        <v>0</v>
      </c>
      <c r="W371" s="325">
        <f t="shared" si="51"/>
        <v>0</v>
      </c>
      <c r="X371" s="196"/>
      <c r="Y371" s="196"/>
      <c r="Z371" s="210"/>
      <c r="AA371" s="210"/>
      <c r="AB371" s="211"/>
      <c r="AC371" s="211"/>
      <c r="AD371" s="212"/>
      <c r="AE371" s="211"/>
      <c r="AF371" s="214"/>
      <c r="AG371" s="214"/>
      <c r="AH371" s="214"/>
      <c r="AI371" s="214"/>
      <c r="AJ371" s="326"/>
      <c r="AK371" s="327"/>
      <c r="AL371" s="214"/>
      <c r="AM371" s="214"/>
    </row>
    <row r="372" spans="1:39" ht="45" customHeight="1" thickBot="1" x14ac:dyDescent="0.25">
      <c r="A372" s="210"/>
      <c r="B372" s="193"/>
      <c r="C372" s="194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3" t="s">
        <v>1249</v>
      </c>
      <c r="P372" s="475">
        <f>P371+P368+P361</f>
        <v>25438000</v>
      </c>
      <c r="Q372" s="475">
        <f t="shared" ref="Q372:W372" si="52">Q371+Q368+Q361</f>
        <v>9200000</v>
      </c>
      <c r="R372" s="475">
        <f t="shared" si="52"/>
        <v>2538000</v>
      </c>
      <c r="S372" s="475">
        <f>S371+S368+S361</f>
        <v>3300000</v>
      </c>
      <c r="T372" s="475">
        <f>T371+T368+T361</f>
        <v>0</v>
      </c>
      <c r="U372" s="475">
        <f t="shared" si="52"/>
        <v>10400000</v>
      </c>
      <c r="V372" s="475">
        <f t="shared" si="52"/>
        <v>0</v>
      </c>
      <c r="W372" s="476">
        <f t="shared" si="52"/>
        <v>0</v>
      </c>
      <c r="X372" s="196"/>
      <c r="Y372" s="196"/>
      <c r="Z372" s="210"/>
      <c r="AA372" s="210"/>
      <c r="AB372" s="211"/>
      <c r="AC372" s="211"/>
      <c r="AD372" s="212"/>
      <c r="AE372" s="211"/>
      <c r="AF372" s="214"/>
      <c r="AG372" s="214"/>
      <c r="AH372" s="214"/>
      <c r="AI372" s="214"/>
      <c r="AJ372" s="326"/>
      <c r="AK372" s="327"/>
      <c r="AL372" s="214"/>
      <c r="AM372" s="214"/>
    </row>
    <row r="373" spans="1:39" ht="18" customHeight="1" thickBot="1" x14ac:dyDescent="0.25">
      <c r="A373" s="338"/>
      <c r="B373" s="193"/>
      <c r="C373" s="194"/>
      <c r="D373" s="339"/>
      <c r="E373" s="340"/>
      <c r="F373" s="340"/>
      <c r="G373" s="340"/>
      <c r="H373" s="339"/>
      <c r="I373" s="339"/>
      <c r="J373" s="339"/>
      <c r="K373" s="339"/>
      <c r="L373" s="339"/>
      <c r="M373" s="339"/>
      <c r="N373" s="339"/>
      <c r="O373" s="339"/>
      <c r="P373" s="341"/>
      <c r="Q373" s="341"/>
      <c r="R373" s="341"/>
      <c r="S373" s="341"/>
      <c r="T373" s="341"/>
      <c r="U373" s="341"/>
      <c r="V373" s="341"/>
      <c r="W373" s="341"/>
      <c r="X373" s="196"/>
      <c r="Y373" s="196"/>
      <c r="Z373" s="210"/>
      <c r="AA373" s="463"/>
      <c r="AB373" s="464"/>
      <c r="AC373" s="464"/>
      <c r="AD373" s="464"/>
      <c r="AE373" s="464"/>
      <c r="AF373" s="465"/>
      <c r="AG373" s="466"/>
      <c r="AH373" s="465"/>
      <c r="AI373" s="465"/>
      <c r="AJ373" s="465"/>
      <c r="AK373" s="467"/>
      <c r="AL373" s="465"/>
      <c r="AM373" s="465"/>
    </row>
    <row r="374" spans="1:39" ht="24" thickBot="1" x14ac:dyDescent="0.25">
      <c r="A374" s="15"/>
      <c r="B374" s="193"/>
      <c r="C374" s="194"/>
      <c r="D374" s="62" t="s">
        <v>1544</v>
      </c>
      <c r="E374" s="63"/>
      <c r="F374" s="63"/>
      <c r="G374" s="63"/>
      <c r="H374" s="64"/>
      <c r="I374" s="64"/>
      <c r="J374" s="64"/>
      <c r="K374" s="64"/>
      <c r="L374" s="64"/>
      <c r="M374" s="64"/>
      <c r="N374" s="64"/>
      <c r="O374" s="64"/>
      <c r="P374" s="65"/>
      <c r="Q374" s="65"/>
      <c r="R374" s="65"/>
      <c r="S374" s="65"/>
      <c r="T374" s="65"/>
      <c r="U374" s="65"/>
      <c r="V374" s="65"/>
      <c r="W374" s="66"/>
      <c r="X374" s="196"/>
      <c r="Y374" s="196"/>
      <c r="Z374" s="5"/>
      <c r="AA374" s="8"/>
      <c r="AB374" s="99"/>
      <c r="AC374" s="99"/>
      <c r="AD374" s="99"/>
      <c r="AE374" s="99"/>
      <c r="AF374" s="99"/>
      <c r="AG374" s="99"/>
      <c r="AH374" s="99"/>
      <c r="AI374" s="99"/>
      <c r="AJ374" s="99"/>
      <c r="AK374" s="9"/>
      <c r="AL374" s="101"/>
      <c r="AM374" s="99"/>
    </row>
    <row r="375" spans="1:39" ht="24" thickBot="1" x14ac:dyDescent="0.25">
      <c r="A375" s="15"/>
      <c r="B375" s="193"/>
      <c r="C375" s="194"/>
      <c r="D375" s="62" t="s">
        <v>1516</v>
      </c>
      <c r="E375" s="63"/>
      <c r="F375" s="63"/>
      <c r="G375" s="63"/>
      <c r="H375" s="64"/>
      <c r="I375" s="64"/>
      <c r="J375" s="64"/>
      <c r="K375" s="64"/>
      <c r="L375" s="64"/>
      <c r="M375" s="64"/>
      <c r="N375" s="64"/>
      <c r="O375" s="64"/>
      <c r="P375" s="65"/>
      <c r="Q375" s="65"/>
      <c r="R375" s="65"/>
      <c r="S375" s="65"/>
      <c r="T375" s="65"/>
      <c r="U375" s="65"/>
      <c r="V375" s="65"/>
      <c r="W375" s="66"/>
      <c r="X375" s="196"/>
      <c r="Y375" s="196"/>
      <c r="Z375" s="5"/>
      <c r="AA375" s="8"/>
      <c r="AB375" s="99"/>
      <c r="AC375" s="99"/>
      <c r="AD375" s="99"/>
      <c r="AE375" s="99"/>
      <c r="AF375" s="99"/>
      <c r="AG375" s="99"/>
      <c r="AH375" s="99"/>
      <c r="AI375" s="99"/>
      <c r="AJ375" s="99"/>
      <c r="AK375" s="9"/>
      <c r="AL375" s="101"/>
      <c r="AM375" s="99"/>
    </row>
    <row r="376" spans="1:39" ht="75" customHeight="1" thickBot="1" x14ac:dyDescent="0.25">
      <c r="A376" s="343" t="s">
        <v>445</v>
      </c>
      <c r="B376" s="193"/>
      <c r="C376" s="194"/>
      <c r="D376" s="612" t="s">
        <v>919</v>
      </c>
      <c r="E376" s="315">
        <v>1</v>
      </c>
      <c r="F376" s="365" t="s">
        <v>1132</v>
      </c>
      <c r="G376" s="315" t="s">
        <v>1132</v>
      </c>
      <c r="H376" s="318" t="s">
        <v>1132</v>
      </c>
      <c r="I376" s="317" t="s">
        <v>1132</v>
      </c>
      <c r="J376" s="318" t="s">
        <v>1133</v>
      </c>
      <c r="K376" s="366" t="s">
        <v>630</v>
      </c>
      <c r="L376" s="365" t="s">
        <v>1132</v>
      </c>
      <c r="M376" s="317" t="s">
        <v>1132</v>
      </c>
      <c r="N376" s="318" t="s">
        <v>1132</v>
      </c>
      <c r="O376" s="317" t="s">
        <v>1132</v>
      </c>
      <c r="P376" s="320">
        <f>SUM(Q376:W376)</f>
        <v>2905658.4899999998</v>
      </c>
      <c r="Q376" s="319">
        <v>0</v>
      </c>
      <c r="R376" s="320">
        <v>0</v>
      </c>
      <c r="S376" s="319">
        <v>0</v>
      </c>
      <c r="T376" s="320">
        <v>2905658.4899999998</v>
      </c>
      <c r="U376" s="319">
        <v>0</v>
      </c>
      <c r="V376" s="320">
        <v>0</v>
      </c>
      <c r="W376" s="319">
        <v>0</v>
      </c>
      <c r="X376" s="196"/>
      <c r="Y376" s="196"/>
      <c r="Z376" s="233"/>
      <c r="AA376" s="234"/>
      <c r="AB376" s="235"/>
      <c r="AC376" s="235"/>
      <c r="AD376" s="236"/>
      <c r="AE376" s="235"/>
      <c r="AF376" s="237"/>
      <c r="AG376" s="238"/>
      <c r="AH376" s="239"/>
      <c r="AI376" s="240"/>
      <c r="AJ376" s="240"/>
      <c r="AK376" s="268">
        <v>2575756.1522999997</v>
      </c>
      <c r="AL376" s="242"/>
      <c r="AM376" s="243"/>
    </row>
    <row r="377" spans="1:39" ht="45" customHeight="1" thickBot="1" x14ac:dyDescent="0.25">
      <c r="A377" s="210"/>
      <c r="B377" s="193"/>
      <c r="C377" s="194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3" t="s">
        <v>932</v>
      </c>
      <c r="P377" s="477">
        <f>SUM(P376)</f>
        <v>2905658.4899999998</v>
      </c>
      <c r="Q377" s="477">
        <f t="shared" ref="Q377:W377" si="53">SUM(Q376)</f>
        <v>0</v>
      </c>
      <c r="R377" s="477">
        <f t="shared" si="53"/>
        <v>0</v>
      </c>
      <c r="S377" s="477">
        <f t="shared" si="53"/>
        <v>0</v>
      </c>
      <c r="T377" s="477">
        <f>SUM(T376)</f>
        <v>2905658.4899999998</v>
      </c>
      <c r="U377" s="477">
        <f t="shared" si="53"/>
        <v>0</v>
      </c>
      <c r="V377" s="477">
        <f t="shared" si="53"/>
        <v>0</v>
      </c>
      <c r="W377" s="478">
        <f t="shared" si="53"/>
        <v>0</v>
      </c>
      <c r="X377" s="196"/>
      <c r="Y377" s="196"/>
      <c r="Z377" s="210"/>
      <c r="AA377" s="210"/>
      <c r="AB377" s="211"/>
      <c r="AC377" s="211"/>
      <c r="AD377" s="212"/>
      <c r="AE377" s="211"/>
      <c r="AF377" s="214"/>
      <c r="AG377" s="214"/>
      <c r="AH377" s="214"/>
      <c r="AI377" s="214"/>
      <c r="AJ377" s="326"/>
      <c r="AK377" s="327"/>
      <c r="AL377" s="214"/>
      <c r="AM377" s="214"/>
    </row>
    <row r="378" spans="1:39" ht="24" thickBot="1" x14ac:dyDescent="0.25">
      <c r="A378" s="15"/>
      <c r="B378" s="193"/>
      <c r="C378" s="194"/>
      <c r="D378" s="62" t="s">
        <v>1515</v>
      </c>
      <c r="E378" s="63"/>
      <c r="F378" s="63"/>
      <c r="G378" s="63"/>
      <c r="H378" s="64"/>
      <c r="I378" s="64"/>
      <c r="J378" s="64"/>
      <c r="K378" s="64"/>
      <c r="L378" s="64"/>
      <c r="M378" s="64"/>
      <c r="N378" s="64"/>
      <c r="O378" s="64"/>
      <c r="P378" s="65"/>
      <c r="Q378" s="65"/>
      <c r="R378" s="65"/>
      <c r="S378" s="65"/>
      <c r="T378" s="65"/>
      <c r="U378" s="65"/>
      <c r="V378" s="65"/>
      <c r="W378" s="66"/>
      <c r="X378" s="196"/>
      <c r="Y378" s="196"/>
      <c r="Z378" s="5"/>
      <c r="AA378" s="8"/>
      <c r="AB378" s="99"/>
      <c r="AC378" s="99"/>
      <c r="AD378" s="99"/>
      <c r="AE378" s="99"/>
      <c r="AF378" s="99"/>
      <c r="AG378" s="99"/>
      <c r="AH378" s="99"/>
      <c r="AI378" s="99"/>
      <c r="AJ378" s="99"/>
      <c r="AK378" s="9"/>
      <c r="AL378" s="101"/>
      <c r="AM378" s="99"/>
    </row>
    <row r="379" spans="1:39" ht="75" customHeight="1" x14ac:dyDescent="0.2">
      <c r="A379" s="343" t="s">
        <v>444</v>
      </c>
      <c r="B379" s="193"/>
      <c r="C379" s="194"/>
      <c r="D379" s="519" t="s">
        <v>920</v>
      </c>
      <c r="E379" s="244">
        <v>1</v>
      </c>
      <c r="F379" s="245" t="s">
        <v>1132</v>
      </c>
      <c r="G379" s="244" t="s">
        <v>1132</v>
      </c>
      <c r="H379" s="247" t="s">
        <v>1132</v>
      </c>
      <c r="I379" s="248" t="s">
        <v>1132</v>
      </c>
      <c r="J379" s="247" t="s">
        <v>1110</v>
      </c>
      <c r="K379" s="246" t="s">
        <v>976</v>
      </c>
      <c r="L379" s="245" t="s">
        <v>1132</v>
      </c>
      <c r="M379" s="248" t="s">
        <v>1132</v>
      </c>
      <c r="N379" s="247" t="s">
        <v>1132</v>
      </c>
      <c r="O379" s="248" t="s">
        <v>1132</v>
      </c>
      <c r="P379" s="250">
        <f>SUM(Q379:W379)</f>
        <v>638000</v>
      </c>
      <c r="Q379" s="251">
        <v>0</v>
      </c>
      <c r="R379" s="250">
        <v>0</v>
      </c>
      <c r="S379" s="251">
        <v>0</v>
      </c>
      <c r="T379" s="250">
        <v>638000</v>
      </c>
      <c r="U379" s="251">
        <v>0</v>
      </c>
      <c r="V379" s="250">
        <v>0</v>
      </c>
      <c r="W379" s="251">
        <v>0</v>
      </c>
      <c r="X379" s="196"/>
      <c r="Y379" s="196"/>
      <c r="Z379" s="233"/>
      <c r="AA379" s="234"/>
      <c r="AB379" s="235"/>
      <c r="AC379" s="235"/>
      <c r="AD379" s="236"/>
      <c r="AE379" s="235"/>
      <c r="AF379" s="237"/>
      <c r="AG379" s="238"/>
      <c r="AH379" s="239"/>
      <c r="AI379" s="240"/>
      <c r="AJ379" s="240"/>
      <c r="AK379" s="268">
        <v>1717170</v>
      </c>
      <c r="AL379" s="242"/>
      <c r="AM379" s="243"/>
    </row>
    <row r="380" spans="1:39" ht="75" customHeight="1" x14ac:dyDescent="0.2">
      <c r="A380" s="343" t="s">
        <v>444</v>
      </c>
      <c r="B380" s="193"/>
      <c r="C380" s="194"/>
      <c r="D380" s="519" t="s">
        <v>920</v>
      </c>
      <c r="E380" s="244">
        <v>1</v>
      </c>
      <c r="F380" s="245" t="s">
        <v>1132</v>
      </c>
      <c r="G380" s="244" t="s">
        <v>1132</v>
      </c>
      <c r="H380" s="247" t="s">
        <v>1132</v>
      </c>
      <c r="I380" s="248" t="s">
        <v>1132</v>
      </c>
      <c r="J380" s="247" t="s">
        <v>1110</v>
      </c>
      <c r="K380" s="246" t="s">
        <v>977</v>
      </c>
      <c r="L380" s="245" t="s">
        <v>1132</v>
      </c>
      <c r="M380" s="248" t="s">
        <v>1132</v>
      </c>
      <c r="N380" s="247" t="s">
        <v>1132</v>
      </c>
      <c r="O380" s="248" t="s">
        <v>1132</v>
      </c>
      <c r="P380" s="250">
        <f>SUM(Q380:W380)</f>
        <v>590000</v>
      </c>
      <c r="Q380" s="251">
        <v>0</v>
      </c>
      <c r="R380" s="250">
        <v>0</v>
      </c>
      <c r="S380" s="251">
        <v>0</v>
      </c>
      <c r="T380" s="250">
        <v>590000</v>
      </c>
      <c r="U380" s="251">
        <v>0</v>
      </c>
      <c r="V380" s="250">
        <v>0</v>
      </c>
      <c r="W380" s="251">
        <v>0</v>
      </c>
      <c r="X380" s="196"/>
      <c r="Y380" s="196"/>
      <c r="Z380" s="233"/>
      <c r="AA380" s="234"/>
      <c r="AB380" s="235"/>
      <c r="AC380" s="235"/>
      <c r="AD380" s="236"/>
      <c r="AE380" s="235"/>
      <c r="AF380" s="237"/>
      <c r="AG380" s="238"/>
      <c r="AH380" s="239"/>
      <c r="AI380" s="240"/>
      <c r="AJ380" s="240"/>
      <c r="AK380" s="268">
        <v>1717170</v>
      </c>
      <c r="AL380" s="242"/>
      <c r="AM380" s="243"/>
    </row>
    <row r="381" spans="1:39" ht="75" customHeight="1" thickBot="1" x14ac:dyDescent="0.25">
      <c r="A381" s="343" t="s">
        <v>444</v>
      </c>
      <c r="B381" s="193"/>
      <c r="C381" s="194"/>
      <c r="D381" s="398" t="s">
        <v>920</v>
      </c>
      <c r="E381" s="256">
        <v>1</v>
      </c>
      <c r="F381" s="257" t="s">
        <v>1132</v>
      </c>
      <c r="G381" s="256" t="s">
        <v>1132</v>
      </c>
      <c r="H381" s="259" t="s">
        <v>1132</v>
      </c>
      <c r="I381" s="264" t="s">
        <v>1132</v>
      </c>
      <c r="J381" s="259" t="s">
        <v>1110</v>
      </c>
      <c r="K381" s="258" t="s">
        <v>1102</v>
      </c>
      <c r="L381" s="257" t="s">
        <v>1132</v>
      </c>
      <c r="M381" s="264" t="s">
        <v>1132</v>
      </c>
      <c r="N381" s="259" t="s">
        <v>1132</v>
      </c>
      <c r="O381" s="264" t="s">
        <v>1132</v>
      </c>
      <c r="P381" s="267">
        <f>SUM(Q381:W381)</f>
        <v>1720860</v>
      </c>
      <c r="Q381" s="266">
        <v>1011754.34</v>
      </c>
      <c r="R381" s="267">
        <v>0</v>
      </c>
      <c r="S381" s="266">
        <v>0</v>
      </c>
      <c r="T381" s="267">
        <v>709105.66</v>
      </c>
      <c r="U381" s="266">
        <v>0</v>
      </c>
      <c r="V381" s="267">
        <v>0</v>
      </c>
      <c r="W381" s="266">
        <v>0</v>
      </c>
      <c r="X381" s="196"/>
      <c r="Y381" s="196"/>
      <c r="Z381" s="233"/>
      <c r="AA381" s="234"/>
      <c r="AB381" s="235"/>
      <c r="AC381" s="235"/>
      <c r="AD381" s="236"/>
      <c r="AE381" s="235"/>
      <c r="AF381" s="237"/>
      <c r="AG381" s="238"/>
      <c r="AH381" s="239"/>
      <c r="AI381" s="240"/>
      <c r="AJ381" s="240"/>
      <c r="AK381" s="268">
        <v>1717170</v>
      </c>
      <c r="AL381" s="242"/>
      <c r="AM381" s="243"/>
    </row>
    <row r="382" spans="1:39" ht="45" customHeight="1" thickBot="1" x14ac:dyDescent="0.25">
      <c r="A382" s="210"/>
      <c r="B382" s="193"/>
      <c r="C382" s="194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3" t="s">
        <v>932</v>
      </c>
      <c r="P382" s="475">
        <f>SUM(P379:P381)</f>
        <v>2948860</v>
      </c>
      <c r="Q382" s="475">
        <f>SUM(Q379:Q381)</f>
        <v>1011754.34</v>
      </c>
      <c r="R382" s="475">
        <f t="shared" ref="R382:W382" si="54">SUM(R379:R381)</f>
        <v>0</v>
      </c>
      <c r="S382" s="475">
        <f t="shared" si="54"/>
        <v>0</v>
      </c>
      <c r="T382" s="475">
        <f>SUM(T379:T381)</f>
        <v>1937105.6600000001</v>
      </c>
      <c r="U382" s="475">
        <f t="shared" si="54"/>
        <v>0</v>
      </c>
      <c r="V382" s="475">
        <f t="shared" si="54"/>
        <v>0</v>
      </c>
      <c r="W382" s="476">
        <f t="shared" si="54"/>
        <v>0</v>
      </c>
      <c r="X382" s="196"/>
      <c r="Y382" s="196"/>
      <c r="Z382" s="210"/>
      <c r="AA382" s="210"/>
      <c r="AB382" s="211"/>
      <c r="AC382" s="211"/>
      <c r="AD382" s="212"/>
      <c r="AE382" s="211"/>
      <c r="AF382" s="214"/>
      <c r="AG382" s="214"/>
      <c r="AH382" s="214"/>
      <c r="AI382" s="214"/>
      <c r="AJ382" s="326"/>
      <c r="AK382" s="327"/>
      <c r="AL382" s="214"/>
      <c r="AM382" s="214"/>
    </row>
    <row r="383" spans="1:39" ht="15" customHeight="1" thickBot="1" x14ac:dyDescent="0.25">
      <c r="A383" s="210"/>
      <c r="B383" s="193"/>
      <c r="C383" s="194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3"/>
      <c r="P383" s="323"/>
      <c r="Q383" s="323"/>
      <c r="R383" s="323"/>
      <c r="S383" s="323"/>
      <c r="T383" s="323"/>
      <c r="U383" s="323"/>
      <c r="V383" s="323"/>
      <c r="W383" s="323"/>
      <c r="X383" s="196"/>
      <c r="Y383" s="196"/>
      <c r="Z383" s="210"/>
      <c r="AA383" s="210"/>
      <c r="AB383" s="211"/>
      <c r="AC383" s="211"/>
      <c r="AD383" s="212"/>
      <c r="AE383" s="211"/>
      <c r="AF383" s="214"/>
      <c r="AG383" s="214"/>
      <c r="AH383" s="214"/>
      <c r="AI383" s="214"/>
      <c r="AJ383" s="326"/>
      <c r="AK383" s="479"/>
      <c r="AL383" s="214"/>
      <c r="AM383" s="214"/>
    </row>
    <row r="384" spans="1:39" ht="45" customHeight="1" thickBot="1" x14ac:dyDescent="0.25">
      <c r="A384" s="210"/>
      <c r="B384" s="193"/>
      <c r="C384" s="194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3" t="s">
        <v>1082</v>
      </c>
      <c r="P384" s="480">
        <f>P382+P372+P349+P206+P377</f>
        <v>217467037.34</v>
      </c>
      <c r="Q384" s="480">
        <f t="shared" ref="Q384:W384" si="55">Q382+Q372+Q349+Q206+Q377</f>
        <v>10211754.34</v>
      </c>
      <c r="R384" s="480">
        <f t="shared" si="55"/>
        <v>40000000</v>
      </c>
      <c r="S384" s="480">
        <f t="shared" si="55"/>
        <v>59999999.999999985</v>
      </c>
      <c r="T384" s="480">
        <f t="shared" si="55"/>
        <v>96855282.999999985</v>
      </c>
      <c r="U384" s="480">
        <f t="shared" si="55"/>
        <v>10400000</v>
      </c>
      <c r="V384" s="480">
        <f t="shared" si="55"/>
        <v>0</v>
      </c>
      <c r="W384" s="481">
        <f t="shared" si="55"/>
        <v>0</v>
      </c>
      <c r="X384" s="323"/>
      <c r="Y384" s="323"/>
      <c r="Z384" s="210"/>
      <c r="AA384" s="210"/>
      <c r="AB384" s="211"/>
      <c r="AC384" s="211"/>
      <c r="AD384" s="212"/>
      <c r="AE384" s="211"/>
      <c r="AF384" s="214"/>
      <c r="AG384" s="214"/>
      <c r="AH384" s="214"/>
      <c r="AI384" s="214"/>
      <c r="AJ384" s="326"/>
      <c r="AK384" s="479"/>
      <c r="AL384" s="214"/>
      <c r="AM384" s="214"/>
    </row>
    <row r="385" spans="1:39" ht="26.25" customHeight="1" thickBot="1" x14ac:dyDescent="0.25">
      <c r="A385" s="338"/>
      <c r="B385" s="193"/>
      <c r="C385" s="194"/>
      <c r="D385" s="339"/>
      <c r="E385" s="340"/>
      <c r="F385" s="340"/>
      <c r="G385" s="340"/>
      <c r="H385" s="339"/>
      <c r="I385" s="339"/>
      <c r="J385" s="339"/>
      <c r="K385" s="339"/>
      <c r="L385" s="339"/>
      <c r="M385" s="339"/>
      <c r="N385" s="339"/>
      <c r="O385" s="339"/>
      <c r="P385" s="341"/>
      <c r="Q385" s="341"/>
      <c r="R385" s="341"/>
      <c r="S385" s="341"/>
      <c r="T385" s="341"/>
      <c r="U385" s="341"/>
      <c r="V385" s="341"/>
      <c r="W385" s="341"/>
      <c r="X385" s="196"/>
      <c r="Y385" s="196"/>
      <c r="Z385" s="210"/>
      <c r="AA385" s="463"/>
      <c r="AB385" s="464"/>
      <c r="AC385" s="464"/>
      <c r="AD385" s="464"/>
      <c r="AE385" s="464"/>
      <c r="AF385" s="465"/>
      <c r="AG385" s="466"/>
      <c r="AH385" s="465"/>
      <c r="AI385" s="465"/>
      <c r="AJ385" s="465"/>
      <c r="AK385" s="482"/>
      <c r="AL385" s="465"/>
      <c r="AM385" s="465"/>
    </row>
    <row r="386" spans="1:39" ht="24" thickBot="1" x14ac:dyDescent="0.25">
      <c r="A386" s="15"/>
      <c r="B386" s="193"/>
      <c r="C386" s="194"/>
      <c r="D386" s="62" t="s">
        <v>1543</v>
      </c>
      <c r="E386" s="63"/>
      <c r="F386" s="63"/>
      <c r="G386" s="63"/>
      <c r="H386" s="64"/>
      <c r="I386" s="64"/>
      <c r="J386" s="64"/>
      <c r="K386" s="64"/>
      <c r="L386" s="64"/>
      <c r="M386" s="64"/>
      <c r="N386" s="64"/>
      <c r="O386" s="64"/>
      <c r="P386" s="65"/>
      <c r="Q386" s="65"/>
      <c r="R386" s="65"/>
      <c r="S386" s="65"/>
      <c r="T386" s="65"/>
      <c r="U386" s="65"/>
      <c r="V386" s="65"/>
      <c r="W386" s="66"/>
      <c r="X386" s="196"/>
      <c r="Y386" s="196"/>
      <c r="Z386" s="5"/>
      <c r="AA386" s="8"/>
      <c r="AB386" s="99"/>
      <c r="AC386" s="99"/>
      <c r="AD386" s="99"/>
      <c r="AE386" s="99"/>
      <c r="AF386" s="99"/>
      <c r="AG386" s="99"/>
      <c r="AH386" s="99"/>
      <c r="AI386" s="99"/>
      <c r="AJ386" s="99"/>
      <c r="AK386" s="9"/>
      <c r="AL386" s="101"/>
      <c r="AM386" s="99"/>
    </row>
    <row r="387" spans="1:39" ht="24" thickBot="1" x14ac:dyDescent="0.25">
      <c r="A387" s="15"/>
      <c r="B387" s="193"/>
      <c r="C387" s="194"/>
      <c r="D387" s="62" t="s">
        <v>1257</v>
      </c>
      <c r="E387" s="63"/>
      <c r="F387" s="63"/>
      <c r="G387" s="63"/>
      <c r="H387" s="64"/>
      <c r="I387" s="64"/>
      <c r="J387" s="64"/>
      <c r="K387" s="64"/>
      <c r="L387" s="64"/>
      <c r="M387" s="64"/>
      <c r="N387" s="64"/>
      <c r="O387" s="64"/>
      <c r="P387" s="65"/>
      <c r="Q387" s="65"/>
      <c r="R387" s="65"/>
      <c r="S387" s="65"/>
      <c r="T387" s="65"/>
      <c r="U387" s="65"/>
      <c r="V387" s="65"/>
      <c r="W387" s="66"/>
      <c r="X387" s="196"/>
      <c r="Y387" s="196"/>
      <c r="Z387" s="5"/>
      <c r="AA387" s="8"/>
      <c r="AB387" s="99"/>
      <c r="AC387" s="99"/>
      <c r="AD387" s="99"/>
      <c r="AE387" s="99"/>
      <c r="AF387" s="99"/>
      <c r="AG387" s="99"/>
      <c r="AH387" s="99"/>
      <c r="AI387" s="99"/>
      <c r="AJ387" s="99"/>
      <c r="AK387" s="9"/>
      <c r="AL387" s="101"/>
      <c r="AM387" s="99"/>
    </row>
    <row r="388" spans="1:39" ht="21" thickBot="1" x14ac:dyDescent="0.25">
      <c r="A388" s="103"/>
      <c r="B388" s="193"/>
      <c r="C388" s="194"/>
      <c r="D388" s="89" t="s">
        <v>1188</v>
      </c>
      <c r="E388" s="90"/>
      <c r="F388" s="90"/>
      <c r="G388" s="90"/>
      <c r="H388" s="91"/>
      <c r="I388" s="91"/>
      <c r="J388" s="91"/>
      <c r="K388" s="91"/>
      <c r="L388" s="91"/>
      <c r="M388" s="91"/>
      <c r="N388" s="91"/>
      <c r="O388" s="91"/>
      <c r="P388" s="92"/>
      <c r="Q388" s="92"/>
      <c r="R388" s="92"/>
      <c r="S388" s="92"/>
      <c r="T388" s="92"/>
      <c r="U388" s="92"/>
      <c r="V388" s="92"/>
      <c r="W388" s="93"/>
      <c r="X388" s="196"/>
      <c r="Y388" s="196"/>
      <c r="Z388" s="5"/>
      <c r="AA388" s="100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/>
      <c r="AL388" s="101"/>
      <c r="AM388" s="99"/>
    </row>
    <row r="389" spans="1:39" ht="99.75" thickBot="1" x14ac:dyDescent="0.25">
      <c r="A389" s="343"/>
      <c r="B389" s="193"/>
      <c r="C389" s="194"/>
      <c r="D389" s="609" t="s">
        <v>1189</v>
      </c>
      <c r="E389" s="315">
        <v>1</v>
      </c>
      <c r="F389" s="365" t="s">
        <v>1190</v>
      </c>
      <c r="G389" s="366" t="s">
        <v>599</v>
      </c>
      <c r="H389" s="318" t="s">
        <v>1163</v>
      </c>
      <c r="I389" s="317" t="s">
        <v>1163</v>
      </c>
      <c r="J389" s="318" t="s">
        <v>533</v>
      </c>
      <c r="K389" s="692" t="s">
        <v>1732</v>
      </c>
      <c r="L389" s="624" t="s">
        <v>534</v>
      </c>
      <c r="M389" s="625" t="s">
        <v>1191</v>
      </c>
      <c r="N389" s="624" t="s">
        <v>594</v>
      </c>
      <c r="O389" s="626">
        <v>70000</v>
      </c>
      <c r="P389" s="627">
        <f>SUM(Q389:W389)</f>
        <v>28672474.140000001</v>
      </c>
      <c r="Q389" s="628">
        <v>0</v>
      </c>
      <c r="R389" s="627">
        <v>0</v>
      </c>
      <c r="S389" s="628">
        <v>28672474.140000001</v>
      </c>
      <c r="T389" s="320">
        <v>0</v>
      </c>
      <c r="U389" s="319">
        <v>0</v>
      </c>
      <c r="V389" s="320">
        <v>0</v>
      </c>
      <c r="W389" s="319">
        <v>0</v>
      </c>
      <c r="X389" s="196"/>
      <c r="Y389" s="196"/>
      <c r="Z389" s="233"/>
      <c r="AA389" s="234"/>
      <c r="AB389" s="235"/>
      <c r="AC389" s="235"/>
      <c r="AD389" s="236"/>
      <c r="AE389" s="235"/>
      <c r="AF389" s="237"/>
      <c r="AG389" s="238"/>
      <c r="AH389" s="239"/>
      <c r="AI389" s="240"/>
      <c r="AJ389" s="240"/>
      <c r="AK389" s="268"/>
      <c r="AL389" s="242"/>
      <c r="AM389" s="243"/>
    </row>
    <row r="390" spans="1:39" ht="18.75" thickBot="1" x14ac:dyDescent="0.25">
      <c r="A390" s="411"/>
      <c r="B390" s="193"/>
      <c r="C390" s="194"/>
      <c r="D390" s="340"/>
      <c r="E390" s="340"/>
      <c r="F390" s="340"/>
      <c r="G390" s="340"/>
      <c r="H390" s="340"/>
      <c r="I390" s="412"/>
      <c r="J390" s="412"/>
      <c r="K390" s="412"/>
      <c r="L390" s="412"/>
      <c r="M390" s="412"/>
      <c r="N390" s="412"/>
      <c r="O390" s="412"/>
      <c r="P390" s="413"/>
      <c r="Q390" s="413"/>
      <c r="R390" s="413"/>
      <c r="S390" s="413"/>
      <c r="T390" s="414"/>
      <c r="U390" s="413"/>
      <c r="V390" s="413"/>
      <c r="W390" s="413"/>
      <c r="X390" s="196"/>
      <c r="Y390" s="196">
        <f t="shared" ref="Y390" si="56">P390/2000</f>
        <v>0</v>
      </c>
      <c r="Z390" s="16"/>
      <c r="AA390" s="104"/>
      <c r="AB390" s="105"/>
      <c r="AC390" s="106"/>
      <c r="AD390" s="107"/>
      <c r="AE390" s="108"/>
      <c r="AF390" s="415"/>
      <c r="AG390" s="415"/>
      <c r="AH390" s="415"/>
      <c r="AI390" s="415"/>
      <c r="AJ390" s="415"/>
      <c r="AK390" s="415"/>
    </row>
    <row r="391" spans="1:39" ht="21" thickBot="1" x14ac:dyDescent="0.25">
      <c r="A391" s="103"/>
      <c r="B391" s="193"/>
      <c r="C391" s="194"/>
      <c r="D391" s="89" t="s">
        <v>1164</v>
      </c>
      <c r="E391" s="90"/>
      <c r="F391" s="90"/>
      <c r="G391" s="90"/>
      <c r="H391" s="91"/>
      <c r="I391" s="91"/>
      <c r="J391" s="91"/>
      <c r="K391" s="91"/>
      <c r="L391" s="91"/>
      <c r="M391" s="91"/>
      <c r="N391" s="91"/>
      <c r="O391" s="91"/>
      <c r="P391" s="92"/>
      <c r="Q391" s="92"/>
      <c r="R391" s="92"/>
      <c r="S391" s="92"/>
      <c r="T391" s="92"/>
      <c r="U391" s="92"/>
      <c r="V391" s="92"/>
      <c r="W391" s="93"/>
      <c r="X391" s="196"/>
      <c r="Y391" s="196"/>
      <c r="Z391" s="5"/>
      <c r="AA391" s="100"/>
      <c r="AB391" s="99"/>
      <c r="AC391" s="99"/>
      <c r="AD391" s="99"/>
      <c r="AE391" s="99"/>
      <c r="AF391" s="99"/>
      <c r="AG391" s="99"/>
      <c r="AH391" s="99"/>
      <c r="AI391" s="99"/>
      <c r="AJ391" s="99"/>
      <c r="AK391" s="99"/>
      <c r="AL391" s="101"/>
      <c r="AM391" s="99"/>
    </row>
    <row r="392" spans="1:39" ht="132.75" thickBot="1" x14ac:dyDescent="0.25">
      <c r="A392" s="343"/>
      <c r="B392" s="193"/>
      <c r="C392" s="194"/>
      <c r="D392" s="609" t="s">
        <v>1160</v>
      </c>
      <c r="E392" s="315">
        <v>1</v>
      </c>
      <c r="F392" s="365" t="s">
        <v>760</v>
      </c>
      <c r="G392" s="366" t="s">
        <v>1161</v>
      </c>
      <c r="H392" s="318" t="s">
        <v>1163</v>
      </c>
      <c r="I392" s="317" t="s">
        <v>1163</v>
      </c>
      <c r="J392" s="318" t="s">
        <v>533</v>
      </c>
      <c r="K392" s="366" t="s">
        <v>1162</v>
      </c>
      <c r="L392" s="365" t="s">
        <v>534</v>
      </c>
      <c r="M392" s="484" t="s">
        <v>1243</v>
      </c>
      <c r="N392" s="316" t="s">
        <v>1470</v>
      </c>
      <c r="O392" s="317">
        <v>2000</v>
      </c>
      <c r="P392" s="320">
        <f>SUM(Q392:W392)</f>
        <v>5222530</v>
      </c>
      <c r="Q392" s="319">
        <v>0</v>
      </c>
      <c r="R392" s="320">
        <v>0</v>
      </c>
      <c r="S392" s="319">
        <v>5222530</v>
      </c>
      <c r="T392" s="320">
        <v>0</v>
      </c>
      <c r="U392" s="319">
        <v>0</v>
      </c>
      <c r="V392" s="320">
        <v>0</v>
      </c>
      <c r="W392" s="319">
        <v>0</v>
      </c>
      <c r="X392" s="196"/>
      <c r="Y392" s="196"/>
      <c r="Z392" s="233"/>
      <c r="AA392" s="234"/>
      <c r="AB392" s="235"/>
      <c r="AC392" s="235"/>
      <c r="AD392" s="236"/>
      <c r="AE392" s="235"/>
      <c r="AF392" s="237"/>
      <c r="AG392" s="238"/>
      <c r="AH392" s="239"/>
      <c r="AI392" s="240"/>
      <c r="AJ392" s="240"/>
      <c r="AK392" s="268"/>
      <c r="AL392" s="242"/>
      <c r="AM392" s="243"/>
    </row>
    <row r="393" spans="1:39" ht="18.75" thickBot="1" x14ac:dyDescent="0.25">
      <c r="A393" s="411"/>
      <c r="B393" s="193"/>
      <c r="C393" s="194"/>
      <c r="D393" s="340"/>
      <c r="E393" s="340"/>
      <c r="F393" s="340"/>
      <c r="G393" s="340"/>
      <c r="H393" s="340"/>
      <c r="I393" s="412"/>
      <c r="J393" s="412"/>
      <c r="K393" s="412"/>
      <c r="L393" s="412"/>
      <c r="M393" s="412"/>
      <c r="N393" s="412"/>
      <c r="O393" s="412"/>
      <c r="P393" s="413"/>
      <c r="Q393" s="413"/>
      <c r="R393" s="413"/>
      <c r="S393" s="413"/>
      <c r="T393" s="414"/>
      <c r="U393" s="413"/>
      <c r="V393" s="413"/>
      <c r="W393" s="413"/>
      <c r="X393" s="196"/>
      <c r="Y393" s="196">
        <f t="shared" ref="Y393" si="57">P393/2000</f>
        <v>0</v>
      </c>
      <c r="Z393" s="16"/>
      <c r="AA393" s="104"/>
      <c r="AB393" s="105"/>
      <c r="AC393" s="106"/>
      <c r="AD393" s="107"/>
      <c r="AE393" s="108"/>
      <c r="AF393" s="415"/>
      <c r="AG393" s="415"/>
      <c r="AH393" s="415"/>
      <c r="AI393" s="415"/>
      <c r="AJ393" s="415"/>
      <c r="AK393" s="415"/>
    </row>
    <row r="394" spans="1:39" ht="21" thickBot="1" x14ac:dyDescent="0.25">
      <c r="A394" s="103"/>
      <c r="B394" s="193"/>
      <c r="C394" s="194"/>
      <c r="D394" s="89" t="s">
        <v>1203</v>
      </c>
      <c r="E394" s="90"/>
      <c r="F394" s="90"/>
      <c r="G394" s="90"/>
      <c r="H394" s="91"/>
      <c r="I394" s="91"/>
      <c r="J394" s="91"/>
      <c r="K394" s="91"/>
      <c r="L394" s="91"/>
      <c r="M394" s="91"/>
      <c r="N394" s="91"/>
      <c r="O394" s="91"/>
      <c r="P394" s="92"/>
      <c r="Q394" s="92"/>
      <c r="R394" s="92"/>
      <c r="S394" s="92"/>
      <c r="T394" s="92"/>
      <c r="U394" s="92"/>
      <c r="V394" s="92"/>
      <c r="W394" s="93"/>
      <c r="X394" s="196"/>
      <c r="Y394" s="196"/>
      <c r="Z394" s="5"/>
      <c r="AA394" s="100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/>
      <c r="AL394" s="101"/>
      <c r="AM394" s="99"/>
    </row>
    <row r="395" spans="1:39" ht="83.25" thickBot="1" x14ac:dyDescent="0.25">
      <c r="A395" s="343"/>
      <c r="B395" s="193"/>
      <c r="C395" s="194"/>
      <c r="D395" s="609" t="s">
        <v>1204</v>
      </c>
      <c r="E395" s="315">
        <v>1</v>
      </c>
      <c r="F395" s="365" t="s">
        <v>1205</v>
      </c>
      <c r="G395" s="366" t="s">
        <v>1206</v>
      </c>
      <c r="H395" s="318" t="s">
        <v>1163</v>
      </c>
      <c r="I395" s="317" t="s">
        <v>1163</v>
      </c>
      <c r="J395" s="318" t="s">
        <v>533</v>
      </c>
      <c r="K395" s="366" t="s">
        <v>1207</v>
      </c>
      <c r="L395" s="365" t="s">
        <v>534</v>
      </c>
      <c r="M395" s="483">
        <v>4692</v>
      </c>
      <c r="N395" s="365" t="s">
        <v>225</v>
      </c>
      <c r="O395" s="317">
        <v>3000</v>
      </c>
      <c r="P395" s="320">
        <f>SUM(Q395:W395)</f>
        <v>8000000</v>
      </c>
      <c r="Q395" s="319">
        <v>0</v>
      </c>
      <c r="R395" s="320">
        <v>0</v>
      </c>
      <c r="S395" s="319">
        <v>8000000</v>
      </c>
      <c r="T395" s="320">
        <v>0</v>
      </c>
      <c r="U395" s="319">
        <v>0</v>
      </c>
      <c r="V395" s="320">
        <v>0</v>
      </c>
      <c r="W395" s="319">
        <v>0</v>
      </c>
      <c r="X395" s="196"/>
      <c r="Y395" s="196"/>
      <c r="Z395" s="233"/>
      <c r="AA395" s="234"/>
      <c r="AB395" s="235"/>
      <c r="AC395" s="235"/>
      <c r="AD395" s="236"/>
      <c r="AE395" s="235"/>
      <c r="AF395" s="237"/>
      <c r="AG395" s="238"/>
      <c r="AH395" s="239"/>
      <c r="AI395" s="240"/>
      <c r="AJ395" s="240"/>
      <c r="AK395" s="268"/>
      <c r="AL395" s="242"/>
      <c r="AM395" s="243"/>
    </row>
    <row r="396" spans="1:39" ht="18.75" thickBot="1" x14ac:dyDescent="0.25">
      <c r="A396" s="411"/>
      <c r="B396" s="193"/>
      <c r="C396" s="194"/>
      <c r="D396" s="340"/>
      <c r="E396" s="340"/>
      <c r="F396" s="340"/>
      <c r="G396" s="340"/>
      <c r="H396" s="340"/>
      <c r="I396" s="412"/>
      <c r="J396" s="412"/>
      <c r="K396" s="412"/>
      <c r="L396" s="412"/>
      <c r="M396" s="412"/>
      <c r="N396" s="412"/>
      <c r="O396" s="412"/>
      <c r="P396" s="413"/>
      <c r="Q396" s="413"/>
      <c r="R396" s="413"/>
      <c r="S396" s="413"/>
      <c r="T396" s="414"/>
      <c r="U396" s="413"/>
      <c r="V396" s="413"/>
      <c r="W396" s="413"/>
      <c r="X396" s="196"/>
      <c r="Y396" s="196">
        <f t="shared" ref="Y396" si="58">P396/2000</f>
        <v>0</v>
      </c>
      <c r="Z396" s="16"/>
      <c r="AA396" s="104"/>
      <c r="AB396" s="105"/>
      <c r="AC396" s="106"/>
      <c r="AD396" s="107"/>
      <c r="AE396" s="108"/>
      <c r="AF396" s="415"/>
      <c r="AG396" s="415"/>
      <c r="AH396" s="415"/>
      <c r="AI396" s="415"/>
      <c r="AJ396" s="415"/>
      <c r="AK396" s="415"/>
    </row>
    <row r="397" spans="1:39" ht="21" thickBot="1" x14ac:dyDescent="0.25">
      <c r="A397" s="103"/>
      <c r="B397" s="193"/>
      <c r="C397" s="194"/>
      <c r="D397" s="89" t="s">
        <v>1208</v>
      </c>
      <c r="E397" s="90"/>
      <c r="F397" s="90"/>
      <c r="G397" s="90"/>
      <c r="H397" s="91"/>
      <c r="I397" s="91"/>
      <c r="J397" s="91"/>
      <c r="K397" s="91"/>
      <c r="L397" s="91"/>
      <c r="M397" s="91"/>
      <c r="N397" s="91"/>
      <c r="O397" s="91"/>
      <c r="P397" s="92"/>
      <c r="Q397" s="92"/>
      <c r="R397" s="92"/>
      <c r="S397" s="92"/>
      <c r="T397" s="92"/>
      <c r="U397" s="92"/>
      <c r="V397" s="92"/>
      <c r="W397" s="93"/>
      <c r="X397" s="196"/>
      <c r="Y397" s="196"/>
      <c r="Z397" s="5"/>
      <c r="AA397" s="100"/>
      <c r="AB397" s="99"/>
      <c r="AC397" s="99"/>
      <c r="AD397" s="99"/>
      <c r="AE397" s="99"/>
      <c r="AF397" s="99"/>
      <c r="AG397" s="99"/>
      <c r="AH397" s="99"/>
      <c r="AI397" s="99"/>
      <c r="AJ397" s="99"/>
      <c r="AK397" s="99"/>
      <c r="AL397" s="101"/>
      <c r="AM397" s="99"/>
    </row>
    <row r="398" spans="1:39" ht="50.25" thickBot="1" x14ac:dyDescent="0.25">
      <c r="A398" s="343"/>
      <c r="B398" s="193"/>
      <c r="C398" s="194"/>
      <c r="D398" s="609" t="s">
        <v>1270</v>
      </c>
      <c r="E398" s="315">
        <v>1</v>
      </c>
      <c r="F398" s="365" t="s">
        <v>1209</v>
      </c>
      <c r="G398" s="366" t="s">
        <v>1206</v>
      </c>
      <c r="H398" s="318" t="s">
        <v>1163</v>
      </c>
      <c r="I398" s="317" t="s">
        <v>1163</v>
      </c>
      <c r="J398" s="318" t="s">
        <v>533</v>
      </c>
      <c r="K398" s="366" t="s">
        <v>1210</v>
      </c>
      <c r="L398" s="365" t="s">
        <v>534</v>
      </c>
      <c r="M398" s="483">
        <v>133.28</v>
      </c>
      <c r="N398" s="365" t="s">
        <v>225</v>
      </c>
      <c r="O398" s="317">
        <v>5000</v>
      </c>
      <c r="P398" s="320">
        <f>SUM(Q398:W398)</f>
        <v>1100000</v>
      </c>
      <c r="Q398" s="319">
        <v>0</v>
      </c>
      <c r="R398" s="320">
        <v>0</v>
      </c>
      <c r="S398" s="319">
        <v>1100000</v>
      </c>
      <c r="T398" s="320">
        <v>0</v>
      </c>
      <c r="U398" s="319">
        <v>0</v>
      </c>
      <c r="V398" s="320">
        <v>0</v>
      </c>
      <c r="W398" s="319">
        <v>0</v>
      </c>
      <c r="X398" s="196"/>
      <c r="Y398" s="196"/>
      <c r="Z398" s="233"/>
      <c r="AA398" s="234"/>
      <c r="AB398" s="235"/>
      <c r="AC398" s="235"/>
      <c r="AD398" s="236"/>
      <c r="AE398" s="235"/>
      <c r="AF398" s="237"/>
      <c r="AG398" s="238"/>
      <c r="AH398" s="239"/>
      <c r="AI398" s="240"/>
      <c r="AJ398" s="240"/>
      <c r="AK398" s="268"/>
      <c r="AL398" s="242"/>
      <c r="AM398" s="243"/>
    </row>
    <row r="399" spans="1:39" ht="18.75" thickBot="1" x14ac:dyDescent="0.25">
      <c r="A399" s="411"/>
      <c r="B399" s="193"/>
      <c r="C399" s="194"/>
      <c r="D399" s="340"/>
      <c r="E399" s="340"/>
      <c r="F399" s="340"/>
      <c r="G399" s="340"/>
      <c r="H399" s="340"/>
      <c r="I399" s="412"/>
      <c r="J399" s="412"/>
      <c r="K399" s="412"/>
      <c r="L399" s="412"/>
      <c r="M399" s="412"/>
      <c r="N399" s="412"/>
      <c r="O399" s="412"/>
      <c r="P399" s="413"/>
      <c r="Q399" s="413"/>
      <c r="R399" s="413"/>
      <c r="S399" s="413"/>
      <c r="T399" s="414"/>
      <c r="U399" s="413"/>
      <c r="V399" s="413"/>
      <c r="W399" s="413"/>
      <c r="X399" s="196"/>
      <c r="Y399" s="196">
        <f t="shared" ref="Y399" si="59">P399/2000</f>
        <v>0</v>
      </c>
      <c r="Z399" s="16"/>
      <c r="AA399" s="104"/>
      <c r="AB399" s="105"/>
      <c r="AC399" s="106"/>
      <c r="AD399" s="107"/>
      <c r="AE399" s="108"/>
      <c r="AF399" s="415"/>
      <c r="AG399" s="415"/>
      <c r="AH399" s="415"/>
      <c r="AI399" s="415"/>
      <c r="AJ399" s="415"/>
      <c r="AK399" s="415"/>
    </row>
    <row r="400" spans="1:39" ht="21" thickBot="1" x14ac:dyDescent="0.25">
      <c r="A400" s="103"/>
      <c r="B400" s="193"/>
      <c r="C400" s="194"/>
      <c r="D400" s="89" t="s">
        <v>1192</v>
      </c>
      <c r="E400" s="90"/>
      <c r="F400" s="90"/>
      <c r="G400" s="90"/>
      <c r="H400" s="91"/>
      <c r="I400" s="91"/>
      <c r="J400" s="91"/>
      <c r="K400" s="91"/>
      <c r="L400" s="91"/>
      <c r="M400" s="91"/>
      <c r="N400" s="91"/>
      <c r="O400" s="91"/>
      <c r="P400" s="92"/>
      <c r="Q400" s="92"/>
      <c r="R400" s="92"/>
      <c r="S400" s="92"/>
      <c r="T400" s="92"/>
      <c r="U400" s="92"/>
      <c r="V400" s="92"/>
      <c r="W400" s="93"/>
      <c r="X400" s="196"/>
      <c r="Y400" s="196"/>
      <c r="Z400" s="5"/>
      <c r="AA400" s="100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/>
      <c r="AL400" s="101"/>
      <c r="AM400" s="99"/>
    </row>
    <row r="401" spans="1:39" ht="50.25" thickBot="1" x14ac:dyDescent="0.25">
      <c r="A401" s="343"/>
      <c r="B401" s="193"/>
      <c r="C401" s="194"/>
      <c r="D401" s="609" t="s">
        <v>1193</v>
      </c>
      <c r="E401" s="315">
        <v>1</v>
      </c>
      <c r="F401" s="365" t="s">
        <v>1195</v>
      </c>
      <c r="G401" s="366" t="s">
        <v>7</v>
      </c>
      <c r="H401" s="318" t="s">
        <v>1163</v>
      </c>
      <c r="I401" s="317" t="s">
        <v>1163</v>
      </c>
      <c r="J401" s="318" t="s">
        <v>533</v>
      </c>
      <c r="K401" s="366" t="s">
        <v>1194</v>
      </c>
      <c r="L401" s="365" t="s">
        <v>534</v>
      </c>
      <c r="M401" s="483">
        <v>1</v>
      </c>
      <c r="N401" s="365" t="s">
        <v>594</v>
      </c>
      <c r="O401" s="317">
        <v>155000</v>
      </c>
      <c r="P401" s="320">
        <f>SUM(Q401:W401)</f>
        <v>14000000</v>
      </c>
      <c r="Q401" s="319">
        <v>0</v>
      </c>
      <c r="R401" s="320">
        <v>14000000</v>
      </c>
      <c r="S401" s="319">
        <v>0</v>
      </c>
      <c r="T401" s="320">
        <v>0</v>
      </c>
      <c r="U401" s="319">
        <v>0</v>
      </c>
      <c r="V401" s="320">
        <v>0</v>
      </c>
      <c r="W401" s="319">
        <v>0</v>
      </c>
      <c r="X401" s="196"/>
      <c r="Y401" s="196"/>
      <c r="Z401" s="233"/>
      <c r="AA401" s="234"/>
      <c r="AB401" s="235"/>
      <c r="AC401" s="235"/>
      <c r="AD401" s="236"/>
      <c r="AE401" s="235"/>
      <c r="AF401" s="237"/>
      <c r="AG401" s="238"/>
      <c r="AH401" s="239"/>
      <c r="AI401" s="240"/>
      <c r="AJ401" s="240"/>
      <c r="AK401" s="268"/>
      <c r="AL401" s="242"/>
      <c r="AM401" s="243"/>
    </row>
    <row r="402" spans="1:39" ht="18.75" thickBot="1" x14ac:dyDescent="0.25">
      <c r="A402" s="411"/>
      <c r="B402" s="193"/>
      <c r="C402" s="194"/>
      <c r="D402" s="340"/>
      <c r="E402" s="340"/>
      <c r="F402" s="340"/>
      <c r="G402" s="340"/>
      <c r="H402" s="340"/>
      <c r="I402" s="412"/>
      <c r="J402" s="412"/>
      <c r="K402" s="412"/>
      <c r="L402" s="412"/>
      <c r="M402" s="412"/>
      <c r="N402" s="412"/>
      <c r="O402" s="412"/>
      <c r="P402" s="413"/>
      <c r="Q402" s="413"/>
      <c r="R402" s="413"/>
      <c r="S402" s="413"/>
      <c r="T402" s="414"/>
      <c r="U402" s="413"/>
      <c r="V402" s="413"/>
      <c r="W402" s="413"/>
      <c r="X402" s="196"/>
      <c r="Y402" s="196">
        <f t="shared" ref="Y402" si="60">P402/2000</f>
        <v>0</v>
      </c>
      <c r="Z402" s="16"/>
      <c r="AA402" s="104"/>
      <c r="AB402" s="105"/>
      <c r="AC402" s="106"/>
      <c r="AD402" s="107"/>
      <c r="AE402" s="108"/>
      <c r="AF402" s="415"/>
      <c r="AG402" s="415"/>
      <c r="AH402" s="415"/>
      <c r="AI402" s="415"/>
      <c r="AJ402" s="415"/>
      <c r="AK402" s="415"/>
    </row>
    <row r="403" spans="1:39" ht="21" thickBot="1" x14ac:dyDescent="0.25">
      <c r="A403" s="103"/>
      <c r="B403" s="193"/>
      <c r="C403" s="194"/>
      <c r="D403" s="89" t="s">
        <v>1196</v>
      </c>
      <c r="E403" s="90"/>
      <c r="F403" s="90"/>
      <c r="G403" s="90"/>
      <c r="H403" s="91"/>
      <c r="I403" s="91"/>
      <c r="J403" s="91"/>
      <c r="K403" s="91"/>
      <c r="L403" s="91"/>
      <c r="M403" s="91"/>
      <c r="N403" s="91"/>
      <c r="O403" s="91"/>
      <c r="P403" s="92"/>
      <c r="Q403" s="92"/>
      <c r="R403" s="92"/>
      <c r="S403" s="92"/>
      <c r="T403" s="92"/>
      <c r="U403" s="92"/>
      <c r="V403" s="92"/>
      <c r="W403" s="93"/>
      <c r="X403" s="196"/>
      <c r="Y403" s="196"/>
      <c r="Z403" s="5"/>
      <c r="AA403" s="100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/>
      <c r="AL403" s="101"/>
      <c r="AM403" s="99"/>
    </row>
    <row r="404" spans="1:39" ht="132" x14ac:dyDescent="0.2">
      <c r="A404" s="343"/>
      <c r="B404" s="193"/>
      <c r="C404" s="194"/>
      <c r="D404" s="244" t="s">
        <v>1197</v>
      </c>
      <c r="E404" s="244">
        <v>1</v>
      </c>
      <c r="F404" s="245" t="s">
        <v>1190</v>
      </c>
      <c r="G404" s="246" t="s">
        <v>599</v>
      </c>
      <c r="H404" s="247" t="s">
        <v>1163</v>
      </c>
      <c r="I404" s="248" t="s">
        <v>1163</v>
      </c>
      <c r="J404" s="247" t="s">
        <v>533</v>
      </c>
      <c r="K404" s="246" t="s">
        <v>1211</v>
      </c>
      <c r="L404" s="245" t="s">
        <v>534</v>
      </c>
      <c r="M404" s="244">
        <v>1</v>
      </c>
      <c r="N404" s="245" t="s">
        <v>594</v>
      </c>
      <c r="O404" s="248">
        <v>70000</v>
      </c>
      <c r="P404" s="250">
        <f>SUM(Q404:W404)</f>
        <v>54628665.399999999</v>
      </c>
      <c r="Q404" s="251">
        <v>0</v>
      </c>
      <c r="R404" s="250">
        <v>0</v>
      </c>
      <c r="S404" s="251">
        <v>54628665.399999999</v>
      </c>
      <c r="T404" s="250">
        <v>0</v>
      </c>
      <c r="U404" s="251">
        <v>0</v>
      </c>
      <c r="V404" s="250">
        <v>0</v>
      </c>
      <c r="W404" s="251">
        <v>0</v>
      </c>
      <c r="X404" s="196"/>
      <c r="Y404" s="196"/>
      <c r="Z404" s="233"/>
      <c r="AA404" s="234"/>
      <c r="AB404" s="235"/>
      <c r="AC404" s="235"/>
      <c r="AD404" s="236"/>
      <c r="AE404" s="235"/>
      <c r="AF404" s="237"/>
      <c r="AG404" s="238"/>
      <c r="AH404" s="239"/>
      <c r="AI404" s="240"/>
      <c r="AJ404" s="240"/>
      <c r="AK404" s="268"/>
      <c r="AL404" s="242"/>
      <c r="AM404" s="243"/>
    </row>
    <row r="405" spans="1:39" ht="99" x14ac:dyDescent="0.2">
      <c r="A405" s="343"/>
      <c r="B405" s="193"/>
      <c r="C405" s="194"/>
      <c r="D405" s="244" t="s">
        <v>1198</v>
      </c>
      <c r="E405" s="244">
        <v>1</v>
      </c>
      <c r="F405" s="245" t="s">
        <v>1200</v>
      </c>
      <c r="G405" s="246" t="s">
        <v>599</v>
      </c>
      <c r="H405" s="247" t="s">
        <v>1163</v>
      </c>
      <c r="I405" s="248" t="s">
        <v>1163</v>
      </c>
      <c r="J405" s="247" t="s">
        <v>533</v>
      </c>
      <c r="K405" s="246" t="s">
        <v>1201</v>
      </c>
      <c r="L405" s="245" t="s">
        <v>534</v>
      </c>
      <c r="M405" s="244">
        <v>1</v>
      </c>
      <c r="N405" s="245" t="s">
        <v>594</v>
      </c>
      <c r="O405" s="248">
        <v>70000</v>
      </c>
      <c r="P405" s="250">
        <f>SUM(Q405:W405)</f>
        <v>26287415.170000002</v>
      </c>
      <c r="Q405" s="251">
        <v>0</v>
      </c>
      <c r="R405" s="250">
        <v>0</v>
      </c>
      <c r="S405" s="251">
        <v>26287415.170000002</v>
      </c>
      <c r="T405" s="250">
        <v>0</v>
      </c>
      <c r="U405" s="251">
        <v>0</v>
      </c>
      <c r="V405" s="250">
        <v>0</v>
      </c>
      <c r="W405" s="251">
        <v>0</v>
      </c>
      <c r="X405" s="196"/>
      <c r="Y405" s="196"/>
      <c r="Z405" s="233"/>
      <c r="AA405" s="234"/>
      <c r="AB405" s="235"/>
      <c r="AC405" s="235"/>
      <c r="AD405" s="236"/>
      <c r="AE405" s="235"/>
      <c r="AF405" s="237"/>
      <c r="AG405" s="238"/>
      <c r="AH405" s="239"/>
      <c r="AI405" s="240"/>
      <c r="AJ405" s="240"/>
      <c r="AK405" s="268"/>
      <c r="AL405" s="242"/>
      <c r="AM405" s="243"/>
    </row>
    <row r="406" spans="1:39" ht="116.25" thickBot="1" x14ac:dyDescent="0.25">
      <c r="A406" s="343"/>
      <c r="B406" s="193"/>
      <c r="C406" s="194"/>
      <c r="D406" s="346" t="s">
        <v>1199</v>
      </c>
      <c r="E406" s="256">
        <v>1</v>
      </c>
      <c r="F406" s="257" t="s">
        <v>1200</v>
      </c>
      <c r="G406" s="258" t="s">
        <v>599</v>
      </c>
      <c r="H406" s="259" t="s">
        <v>1163</v>
      </c>
      <c r="I406" s="264" t="s">
        <v>1163</v>
      </c>
      <c r="J406" s="259" t="s">
        <v>533</v>
      </c>
      <c r="K406" s="258" t="s">
        <v>1202</v>
      </c>
      <c r="L406" s="257" t="s">
        <v>534</v>
      </c>
      <c r="M406" s="256">
        <v>1</v>
      </c>
      <c r="N406" s="257" t="s">
        <v>594</v>
      </c>
      <c r="O406" s="264">
        <v>70000</v>
      </c>
      <c r="P406" s="267">
        <f>SUM(Q406:W406)</f>
        <v>26507793.100000001</v>
      </c>
      <c r="Q406" s="266">
        <v>0</v>
      </c>
      <c r="R406" s="267">
        <v>0</v>
      </c>
      <c r="S406" s="266">
        <v>26507793.100000001</v>
      </c>
      <c r="T406" s="267">
        <v>0</v>
      </c>
      <c r="U406" s="266">
        <v>0</v>
      </c>
      <c r="V406" s="267">
        <v>0</v>
      </c>
      <c r="W406" s="266">
        <v>0</v>
      </c>
      <c r="X406" s="196"/>
      <c r="Y406" s="196"/>
      <c r="Z406" s="233"/>
      <c r="AA406" s="234"/>
      <c r="AB406" s="235"/>
      <c r="AC406" s="235"/>
      <c r="AD406" s="236"/>
      <c r="AE406" s="235"/>
      <c r="AF406" s="237"/>
      <c r="AG406" s="238"/>
      <c r="AH406" s="239"/>
      <c r="AI406" s="240"/>
      <c r="AJ406" s="240"/>
      <c r="AK406" s="268"/>
      <c r="AL406" s="242"/>
      <c r="AM406" s="243"/>
    </row>
    <row r="407" spans="1:39" ht="18.75" thickBot="1" x14ac:dyDescent="0.25">
      <c r="A407" s="411"/>
      <c r="B407" s="193"/>
      <c r="C407" s="194"/>
      <c r="D407" s="340"/>
      <c r="E407" s="340"/>
      <c r="F407" s="340"/>
      <c r="G407" s="340"/>
      <c r="H407" s="340"/>
      <c r="I407" s="412"/>
      <c r="J407" s="412"/>
      <c r="K407" s="412"/>
      <c r="L407" s="412"/>
      <c r="M407" s="412"/>
      <c r="N407" s="412"/>
      <c r="O407" s="412"/>
      <c r="P407" s="413"/>
      <c r="Q407" s="413"/>
      <c r="R407" s="413"/>
      <c r="S407" s="413"/>
      <c r="T407" s="414"/>
      <c r="U407" s="413"/>
      <c r="V407" s="413"/>
      <c r="W407" s="413"/>
      <c r="X407" s="196"/>
      <c r="Y407" s="196">
        <f t="shared" ref="Y407" si="61">P407/2000</f>
        <v>0</v>
      </c>
      <c r="Z407" s="16"/>
      <c r="AA407" s="104"/>
      <c r="AB407" s="105"/>
      <c r="AC407" s="106"/>
      <c r="AD407" s="107"/>
      <c r="AE407" s="108"/>
      <c r="AF407" s="415"/>
      <c r="AG407" s="415"/>
      <c r="AH407" s="415"/>
      <c r="AI407" s="415"/>
      <c r="AJ407" s="415"/>
      <c r="AK407" s="415"/>
    </row>
    <row r="408" spans="1:39" ht="21" thickBot="1" x14ac:dyDescent="0.25">
      <c r="A408" s="103"/>
      <c r="B408" s="193"/>
      <c r="C408" s="194"/>
      <c r="D408" s="89" t="s">
        <v>1165</v>
      </c>
      <c r="E408" s="90"/>
      <c r="F408" s="90"/>
      <c r="G408" s="90"/>
      <c r="H408" s="91"/>
      <c r="I408" s="91"/>
      <c r="J408" s="91"/>
      <c r="K408" s="91"/>
      <c r="L408" s="91"/>
      <c r="M408" s="91"/>
      <c r="N408" s="91"/>
      <c r="O408" s="91"/>
      <c r="P408" s="92"/>
      <c r="Q408" s="92"/>
      <c r="R408" s="92"/>
      <c r="S408" s="92"/>
      <c r="T408" s="92"/>
      <c r="U408" s="92"/>
      <c r="V408" s="92"/>
      <c r="W408" s="93"/>
      <c r="X408" s="196"/>
      <c r="Y408" s="196"/>
      <c r="Z408" s="5"/>
      <c r="AA408" s="100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101"/>
      <c r="AM408" s="99"/>
    </row>
    <row r="409" spans="1:39" ht="99" x14ac:dyDescent="0.2">
      <c r="A409" s="343"/>
      <c r="B409" s="193"/>
      <c r="C409" s="194"/>
      <c r="D409" s="244" t="s">
        <v>1172</v>
      </c>
      <c r="E409" s="244">
        <v>1</v>
      </c>
      <c r="F409" s="245" t="s">
        <v>1166</v>
      </c>
      <c r="G409" s="246" t="s">
        <v>1167</v>
      </c>
      <c r="H409" s="247" t="s">
        <v>1163</v>
      </c>
      <c r="I409" s="248" t="s">
        <v>1163</v>
      </c>
      <c r="J409" s="247" t="s">
        <v>593</v>
      </c>
      <c r="K409" s="246" t="s">
        <v>1169</v>
      </c>
      <c r="L409" s="245" t="s">
        <v>534</v>
      </c>
      <c r="M409" s="248">
        <v>806.7</v>
      </c>
      <c r="N409" s="285" t="s">
        <v>1173</v>
      </c>
      <c r="O409" s="248">
        <v>1100</v>
      </c>
      <c r="P409" s="250">
        <f t="shared" ref="P409:P415" si="62">SUM(Q409:W409)</f>
        <v>1400000</v>
      </c>
      <c r="Q409" s="251">
        <v>0</v>
      </c>
      <c r="R409" s="250">
        <v>0</v>
      </c>
      <c r="S409" s="251">
        <v>1400000</v>
      </c>
      <c r="T409" s="250">
        <v>0</v>
      </c>
      <c r="U409" s="251">
        <v>0</v>
      </c>
      <c r="V409" s="250">
        <v>0</v>
      </c>
      <c r="W409" s="251">
        <v>0</v>
      </c>
      <c r="X409" s="196"/>
      <c r="Y409" s="196"/>
      <c r="Z409" s="233"/>
      <c r="AA409" s="234"/>
      <c r="AB409" s="235"/>
      <c r="AC409" s="235"/>
      <c r="AD409" s="236"/>
      <c r="AE409" s="235"/>
      <c r="AF409" s="237"/>
      <c r="AG409" s="238"/>
      <c r="AH409" s="239"/>
      <c r="AI409" s="240"/>
      <c r="AJ409" s="240"/>
      <c r="AK409" s="268"/>
      <c r="AL409" s="242"/>
      <c r="AM409" s="243"/>
    </row>
    <row r="410" spans="1:39" ht="83.25" thickBot="1" x14ac:dyDescent="0.25">
      <c r="A410" s="343"/>
      <c r="B410" s="193"/>
      <c r="C410" s="194"/>
      <c r="D410" s="280" t="s">
        <v>1171</v>
      </c>
      <c r="E410" s="280">
        <v>1</v>
      </c>
      <c r="F410" s="263" t="s">
        <v>1152</v>
      </c>
      <c r="G410" s="262" t="s">
        <v>1168</v>
      </c>
      <c r="H410" s="261" t="s">
        <v>1163</v>
      </c>
      <c r="I410" s="260" t="s">
        <v>1163</v>
      </c>
      <c r="J410" s="261" t="s">
        <v>533</v>
      </c>
      <c r="K410" s="262" t="s">
        <v>1170</v>
      </c>
      <c r="L410" s="263" t="s">
        <v>534</v>
      </c>
      <c r="M410" s="260">
        <v>1018.35</v>
      </c>
      <c r="N410" s="288" t="s">
        <v>1174</v>
      </c>
      <c r="O410" s="260">
        <v>2000</v>
      </c>
      <c r="P410" s="265">
        <f t="shared" si="62"/>
        <v>2000000</v>
      </c>
      <c r="Q410" s="281">
        <v>0</v>
      </c>
      <c r="R410" s="265">
        <v>0</v>
      </c>
      <c r="S410" s="281">
        <v>2000000</v>
      </c>
      <c r="T410" s="265">
        <v>0</v>
      </c>
      <c r="U410" s="281">
        <v>0</v>
      </c>
      <c r="V410" s="265">
        <v>0</v>
      </c>
      <c r="W410" s="281">
        <v>0</v>
      </c>
      <c r="X410" s="196"/>
      <c r="Y410" s="196"/>
      <c r="Z410" s="233"/>
      <c r="AA410" s="234"/>
      <c r="AB410" s="235"/>
      <c r="AC410" s="235"/>
      <c r="AD410" s="236"/>
      <c r="AE410" s="235"/>
      <c r="AF410" s="237"/>
      <c r="AG410" s="238"/>
      <c r="AH410" s="239"/>
      <c r="AI410" s="240"/>
      <c r="AJ410" s="240"/>
      <c r="AK410" s="268"/>
      <c r="AL410" s="242"/>
      <c r="AM410" s="243"/>
    </row>
    <row r="411" spans="1:39" ht="18.75" thickBot="1" x14ac:dyDescent="0.25">
      <c r="A411" s="411"/>
      <c r="B411" s="193"/>
      <c r="C411" s="194"/>
      <c r="D411" s="340"/>
      <c r="E411" s="340"/>
      <c r="F411" s="340"/>
      <c r="G411" s="340"/>
      <c r="H411" s="340"/>
      <c r="I411" s="412"/>
      <c r="J411" s="412"/>
      <c r="K411" s="412"/>
      <c r="L411" s="412"/>
      <c r="M411" s="412"/>
      <c r="N411" s="412"/>
      <c r="O411" s="412"/>
      <c r="P411" s="413"/>
      <c r="Q411" s="413"/>
      <c r="R411" s="413"/>
      <c r="S411" s="413"/>
      <c r="T411" s="414"/>
      <c r="U411" s="413"/>
      <c r="V411" s="413"/>
      <c r="W411" s="413"/>
      <c r="X411" s="196"/>
      <c r="Y411" s="196">
        <f t="shared" ref="Y411" si="63">P411/2000</f>
        <v>0</v>
      </c>
      <c r="Z411" s="16"/>
      <c r="AA411" s="104"/>
      <c r="AB411" s="105"/>
      <c r="AC411" s="106"/>
      <c r="AD411" s="107"/>
      <c r="AE411" s="108"/>
      <c r="AF411" s="415"/>
      <c r="AG411" s="415"/>
      <c r="AH411" s="415"/>
      <c r="AI411" s="415"/>
      <c r="AJ411" s="415"/>
      <c r="AK411" s="415"/>
    </row>
    <row r="412" spans="1:39" ht="21" thickBot="1" x14ac:dyDescent="0.25">
      <c r="A412" s="103"/>
      <c r="B412" s="193"/>
      <c r="C412" s="194"/>
      <c r="D412" s="89" t="s">
        <v>1175</v>
      </c>
      <c r="E412" s="90"/>
      <c r="F412" s="90"/>
      <c r="G412" s="90"/>
      <c r="H412" s="91"/>
      <c r="I412" s="91"/>
      <c r="J412" s="91"/>
      <c r="K412" s="91"/>
      <c r="L412" s="91"/>
      <c r="M412" s="91"/>
      <c r="N412" s="91"/>
      <c r="O412" s="91"/>
      <c r="P412" s="92"/>
      <c r="Q412" s="92"/>
      <c r="R412" s="92"/>
      <c r="S412" s="92"/>
      <c r="T412" s="92"/>
      <c r="U412" s="92"/>
      <c r="V412" s="92"/>
      <c r="W412" s="93"/>
      <c r="X412" s="196"/>
      <c r="Y412" s="196"/>
      <c r="Z412" s="5"/>
      <c r="AA412" s="100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101"/>
      <c r="AM412" s="99"/>
    </row>
    <row r="413" spans="1:39" ht="82.5" x14ac:dyDescent="0.2">
      <c r="A413" s="343"/>
      <c r="B413" s="193"/>
      <c r="C413" s="194"/>
      <c r="D413" s="244" t="s">
        <v>1185</v>
      </c>
      <c r="E413" s="244">
        <v>1</v>
      </c>
      <c r="F413" s="245" t="s">
        <v>1176</v>
      </c>
      <c r="G413" s="246" t="s">
        <v>1177</v>
      </c>
      <c r="H413" s="247" t="s">
        <v>1163</v>
      </c>
      <c r="I413" s="248" t="s">
        <v>1163</v>
      </c>
      <c r="J413" s="247" t="s">
        <v>593</v>
      </c>
      <c r="K413" s="246" t="s">
        <v>1181</v>
      </c>
      <c r="L413" s="245" t="s">
        <v>534</v>
      </c>
      <c r="M413" s="244">
        <v>139.38999999999999</v>
      </c>
      <c r="N413" s="285" t="s">
        <v>1182</v>
      </c>
      <c r="O413" s="248">
        <v>100</v>
      </c>
      <c r="P413" s="250">
        <f t="shared" si="62"/>
        <v>750000</v>
      </c>
      <c r="Q413" s="251">
        <v>0</v>
      </c>
      <c r="R413" s="250">
        <v>0</v>
      </c>
      <c r="S413" s="251">
        <v>750000</v>
      </c>
      <c r="T413" s="250">
        <v>0</v>
      </c>
      <c r="U413" s="251">
        <v>0</v>
      </c>
      <c r="V413" s="250">
        <v>0</v>
      </c>
      <c r="W413" s="251">
        <v>0</v>
      </c>
      <c r="X413" s="196"/>
      <c r="Y413" s="196"/>
      <c r="Z413" s="233"/>
      <c r="AA413" s="234"/>
      <c r="AB413" s="235"/>
      <c r="AC413" s="235"/>
      <c r="AD413" s="236"/>
      <c r="AE413" s="235"/>
      <c r="AF413" s="237"/>
      <c r="AG413" s="238"/>
      <c r="AH413" s="239"/>
      <c r="AI413" s="240"/>
      <c r="AJ413" s="240"/>
      <c r="AK413" s="268"/>
      <c r="AL413" s="242"/>
      <c r="AM413" s="243"/>
    </row>
    <row r="414" spans="1:39" ht="171" customHeight="1" x14ac:dyDescent="0.2">
      <c r="A414" s="343"/>
      <c r="B414" s="193"/>
      <c r="C414" s="194"/>
      <c r="D414" s="244" t="s">
        <v>1186</v>
      </c>
      <c r="E414" s="244">
        <v>1</v>
      </c>
      <c r="F414" s="245" t="s">
        <v>1178</v>
      </c>
      <c r="G414" s="246" t="s">
        <v>1179</v>
      </c>
      <c r="H414" s="247" t="s">
        <v>1163</v>
      </c>
      <c r="I414" s="248" t="s">
        <v>1163</v>
      </c>
      <c r="J414" s="247" t="s">
        <v>593</v>
      </c>
      <c r="K414" s="246" t="s">
        <v>1183</v>
      </c>
      <c r="L414" s="245" t="s">
        <v>534</v>
      </c>
      <c r="M414" s="485" t="s">
        <v>1728</v>
      </c>
      <c r="N414" s="486" t="s">
        <v>1725</v>
      </c>
      <c r="O414" s="248">
        <v>180</v>
      </c>
      <c r="P414" s="250">
        <f>SUM(Q414:W414)</f>
        <v>800000</v>
      </c>
      <c r="Q414" s="251">
        <v>0</v>
      </c>
      <c r="R414" s="250">
        <v>0</v>
      </c>
      <c r="S414" s="251">
        <v>800000</v>
      </c>
      <c r="T414" s="250">
        <v>0</v>
      </c>
      <c r="U414" s="251">
        <v>0</v>
      </c>
      <c r="V414" s="250">
        <v>0</v>
      </c>
      <c r="W414" s="251">
        <v>0</v>
      </c>
      <c r="X414" s="196"/>
      <c r="Y414" s="196"/>
      <c r="Z414" s="233"/>
      <c r="AA414" s="234"/>
      <c r="AB414" s="235"/>
      <c r="AC414" s="235"/>
      <c r="AD414" s="236"/>
      <c r="AE414" s="235"/>
      <c r="AF414" s="237"/>
      <c r="AG414" s="238"/>
      <c r="AH414" s="239"/>
      <c r="AI414" s="240"/>
      <c r="AJ414" s="240"/>
      <c r="AK414" s="268"/>
      <c r="AL414" s="242"/>
      <c r="AM414" s="243"/>
    </row>
    <row r="415" spans="1:39" ht="209.25" customHeight="1" thickBot="1" x14ac:dyDescent="0.25">
      <c r="A415" s="343"/>
      <c r="B415" s="193"/>
      <c r="C415" s="194"/>
      <c r="D415" s="346" t="s">
        <v>1187</v>
      </c>
      <c r="E415" s="256">
        <v>1</v>
      </c>
      <c r="F415" s="257" t="s">
        <v>1180</v>
      </c>
      <c r="G415" s="258" t="s">
        <v>78</v>
      </c>
      <c r="H415" s="259" t="s">
        <v>1163</v>
      </c>
      <c r="I415" s="264" t="s">
        <v>1163</v>
      </c>
      <c r="J415" s="259" t="s">
        <v>533</v>
      </c>
      <c r="K415" s="258" t="s">
        <v>1184</v>
      </c>
      <c r="L415" s="257" t="s">
        <v>534</v>
      </c>
      <c r="M415" s="487" t="s">
        <v>1726</v>
      </c>
      <c r="N415" s="488" t="s">
        <v>1727</v>
      </c>
      <c r="O415" s="264">
        <v>2000</v>
      </c>
      <c r="P415" s="267">
        <f t="shared" si="62"/>
        <v>1600000</v>
      </c>
      <c r="Q415" s="266">
        <v>0</v>
      </c>
      <c r="R415" s="267">
        <v>0</v>
      </c>
      <c r="S415" s="266">
        <v>1600000</v>
      </c>
      <c r="T415" s="267">
        <v>0</v>
      </c>
      <c r="U415" s="266">
        <v>0</v>
      </c>
      <c r="V415" s="267">
        <v>0</v>
      </c>
      <c r="W415" s="266">
        <v>0</v>
      </c>
      <c r="X415" s="196"/>
      <c r="Y415" s="196"/>
      <c r="Z415" s="233"/>
      <c r="AA415" s="234"/>
      <c r="AB415" s="235"/>
      <c r="AC415" s="235"/>
      <c r="AD415" s="236"/>
      <c r="AE415" s="235"/>
      <c r="AF415" s="237"/>
      <c r="AG415" s="238"/>
      <c r="AH415" s="239"/>
      <c r="AI415" s="240"/>
      <c r="AJ415" s="240"/>
      <c r="AK415" s="268"/>
      <c r="AL415" s="242"/>
      <c r="AM415" s="243"/>
    </row>
    <row r="416" spans="1:39" ht="45" customHeight="1" thickBot="1" x14ac:dyDescent="0.25">
      <c r="A416" s="210"/>
      <c r="B416" s="193"/>
      <c r="C416" s="194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3" t="s">
        <v>1271</v>
      </c>
      <c r="P416" s="361">
        <f>SUM(P389:P415)</f>
        <v>170968877.80999997</v>
      </c>
      <c r="Q416" s="361">
        <f>SUM(Q389:Q415)</f>
        <v>0</v>
      </c>
      <c r="R416" s="361">
        <f>SUM(R389:R415)</f>
        <v>14000000</v>
      </c>
      <c r="S416" s="361">
        <f>SUM(S389:S415)</f>
        <v>156968877.81</v>
      </c>
      <c r="T416" s="361">
        <f t="shared" ref="T416:W416" si="64">SUM(T389:T415)</f>
        <v>0</v>
      </c>
      <c r="U416" s="361">
        <f t="shared" si="64"/>
        <v>0</v>
      </c>
      <c r="V416" s="361">
        <f t="shared" si="64"/>
        <v>0</v>
      </c>
      <c r="W416" s="325">
        <f t="shared" si="64"/>
        <v>0</v>
      </c>
      <c r="X416" s="196"/>
      <c r="Y416" s="196"/>
      <c r="Z416" s="210"/>
      <c r="AA416" s="210"/>
      <c r="AB416" s="211"/>
      <c r="AC416" s="211"/>
      <c r="AD416" s="212"/>
      <c r="AE416" s="211"/>
      <c r="AF416" s="214"/>
      <c r="AG416" s="214"/>
      <c r="AH416" s="214"/>
      <c r="AI416" s="214"/>
      <c r="AJ416" s="326"/>
      <c r="AK416" s="327"/>
      <c r="AL416" s="214"/>
      <c r="AM416" s="214"/>
    </row>
    <row r="417" spans="1:39" ht="18" customHeight="1" thickBot="1" x14ac:dyDescent="0.25">
      <c r="A417" s="338"/>
      <c r="B417" s="193"/>
      <c r="C417" s="194"/>
      <c r="D417" s="339"/>
      <c r="E417" s="340"/>
      <c r="F417" s="340"/>
      <c r="G417" s="340"/>
      <c r="H417" s="339"/>
      <c r="I417" s="339"/>
      <c r="J417" s="339"/>
      <c r="K417" s="339"/>
      <c r="L417" s="339"/>
      <c r="M417" s="339"/>
      <c r="N417" s="339"/>
      <c r="O417" s="339"/>
      <c r="P417" s="341"/>
      <c r="Q417" s="341"/>
      <c r="R417" s="341"/>
      <c r="S417" s="341"/>
      <c r="T417" s="341"/>
      <c r="U417" s="341"/>
      <c r="V417" s="341"/>
      <c r="W417" s="341"/>
      <c r="X417" s="196"/>
      <c r="Y417" s="196"/>
      <c r="Z417" s="210"/>
      <c r="AA417" s="463"/>
      <c r="AB417" s="464"/>
      <c r="AC417" s="464"/>
      <c r="AD417" s="464"/>
      <c r="AE417" s="464"/>
      <c r="AF417" s="465"/>
      <c r="AG417" s="466"/>
      <c r="AH417" s="465"/>
      <c r="AI417" s="465"/>
      <c r="AJ417" s="465"/>
      <c r="AK417" s="467"/>
      <c r="AL417" s="465"/>
      <c r="AM417" s="465"/>
    </row>
    <row r="418" spans="1:39" s="205" customFormat="1" ht="24" thickBot="1" x14ac:dyDescent="0.4">
      <c r="A418" s="456"/>
      <c r="B418" s="193"/>
      <c r="C418" s="194"/>
      <c r="D418" s="367" t="s">
        <v>1531</v>
      </c>
      <c r="E418" s="334"/>
      <c r="F418" s="334"/>
      <c r="G418" s="334"/>
      <c r="H418" s="335"/>
      <c r="I418" s="335"/>
      <c r="J418" s="335"/>
      <c r="K418" s="335"/>
      <c r="L418" s="335"/>
      <c r="M418" s="335"/>
      <c r="N418" s="335"/>
      <c r="O418" s="335"/>
      <c r="P418" s="336"/>
      <c r="Q418" s="336"/>
      <c r="R418" s="336"/>
      <c r="S418" s="336"/>
      <c r="T418" s="336"/>
      <c r="U418" s="336"/>
      <c r="V418" s="336"/>
      <c r="W418" s="337"/>
      <c r="X418" s="196"/>
      <c r="Y418" s="196"/>
      <c r="Z418" s="457"/>
      <c r="AA418" s="458"/>
      <c r="AB418" s="458"/>
      <c r="AC418" s="458"/>
      <c r="AD418" s="458"/>
      <c r="AE418" s="458"/>
      <c r="AF418" s="458"/>
      <c r="AG418" s="458"/>
      <c r="AH418" s="458"/>
      <c r="AI418" s="458"/>
      <c r="AJ418" s="458"/>
      <c r="AK418" s="459"/>
      <c r="AL418" s="458"/>
      <c r="AM418" s="458"/>
    </row>
    <row r="419" spans="1:39" s="224" customFormat="1" ht="18.75" thickBot="1" x14ac:dyDescent="0.25">
      <c r="A419" s="220"/>
      <c r="B419" s="193"/>
      <c r="C419" s="194"/>
      <c r="D419" s="216" t="s">
        <v>435</v>
      </c>
      <c r="E419" s="217"/>
      <c r="F419" s="217"/>
      <c r="G419" s="217"/>
      <c r="H419" s="217"/>
      <c r="I419" s="218"/>
      <c r="J419" s="218"/>
      <c r="K419" s="218"/>
      <c r="L419" s="218"/>
      <c r="M419" s="218"/>
      <c r="N419" s="218"/>
      <c r="O419" s="218"/>
      <c r="P419" s="423"/>
      <c r="Q419" s="423"/>
      <c r="R419" s="423"/>
      <c r="S419" s="423"/>
      <c r="T419" s="424"/>
      <c r="U419" s="423"/>
      <c r="V419" s="423"/>
      <c r="W419" s="423"/>
      <c r="X419" s="196"/>
      <c r="Y419" s="196">
        <f>P419/2000</f>
        <v>0</v>
      </c>
      <c r="Z419" s="220"/>
      <c r="AA419" s="221"/>
      <c r="AB419" s="221"/>
      <c r="AC419" s="221"/>
      <c r="AD419" s="221"/>
      <c r="AE419" s="221"/>
      <c r="AF419" s="221"/>
      <c r="AG419" s="221"/>
      <c r="AH419" s="221"/>
      <c r="AI419" s="221"/>
      <c r="AJ419" s="221"/>
      <c r="AK419" s="222"/>
      <c r="AL419" s="223"/>
      <c r="AM419" s="223"/>
    </row>
    <row r="420" spans="1:39" ht="75" customHeight="1" thickBot="1" x14ac:dyDescent="0.25">
      <c r="A420" s="343" t="s">
        <v>324</v>
      </c>
      <c r="B420" s="193"/>
      <c r="C420" s="194"/>
      <c r="D420" s="315" t="s">
        <v>1529</v>
      </c>
      <c r="E420" s="365">
        <v>2</v>
      </c>
      <c r="F420" s="489" t="s">
        <v>1526</v>
      </c>
      <c r="G420" s="316" t="s">
        <v>1527</v>
      </c>
      <c r="H420" s="317" t="s">
        <v>1163</v>
      </c>
      <c r="I420" s="318" t="s">
        <v>532</v>
      </c>
      <c r="J420" s="317" t="s">
        <v>533</v>
      </c>
      <c r="K420" s="316" t="s">
        <v>1528</v>
      </c>
      <c r="L420" s="315" t="s">
        <v>534</v>
      </c>
      <c r="M420" s="416">
        <v>80000</v>
      </c>
      <c r="N420" s="317" t="s">
        <v>225</v>
      </c>
      <c r="O420" s="318">
        <v>5000</v>
      </c>
      <c r="P420" s="319">
        <f t="shared" ref="P420" si="65">SUM(Q420:W420)</f>
        <v>6400706</v>
      </c>
      <c r="Q420" s="320">
        <v>0</v>
      </c>
      <c r="R420" s="319">
        <v>6400706</v>
      </c>
      <c r="S420" s="320">
        <v>0</v>
      </c>
      <c r="T420" s="319">
        <v>0</v>
      </c>
      <c r="U420" s="320">
        <v>0</v>
      </c>
      <c r="V420" s="319">
        <v>0</v>
      </c>
      <c r="W420" s="321">
        <v>0</v>
      </c>
      <c r="X420" s="196"/>
      <c r="Y420" s="196">
        <f>P420/2000</f>
        <v>3200.3530000000001</v>
      </c>
      <c r="Z420" s="233"/>
      <c r="AA420" s="234"/>
      <c r="AB420" s="235"/>
      <c r="AC420" s="235"/>
      <c r="AD420" s="236"/>
      <c r="AE420" s="235"/>
      <c r="AF420" s="237"/>
      <c r="AG420" s="238"/>
      <c r="AH420" s="239"/>
      <c r="AI420" s="240"/>
      <c r="AJ420" s="240"/>
      <c r="AK420" s="268"/>
      <c r="AL420" s="242"/>
      <c r="AM420" s="243"/>
    </row>
    <row r="421" spans="1:39" ht="45" customHeight="1" thickBot="1" x14ac:dyDescent="0.25">
      <c r="A421" s="210"/>
      <c r="B421" s="193"/>
      <c r="C421" s="194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3" t="s">
        <v>1079</v>
      </c>
      <c r="P421" s="400">
        <f>SUM(P420)</f>
        <v>6400706</v>
      </c>
      <c r="Q421" s="400">
        <f t="shared" ref="Q421:W421" si="66">SUM(Q420)</f>
        <v>0</v>
      </c>
      <c r="R421" s="400">
        <f>SUM(R420)</f>
        <v>6400706</v>
      </c>
      <c r="S421" s="400">
        <f t="shared" si="66"/>
        <v>0</v>
      </c>
      <c r="T421" s="400">
        <f t="shared" si="66"/>
        <v>0</v>
      </c>
      <c r="U421" s="400">
        <f t="shared" si="66"/>
        <v>0</v>
      </c>
      <c r="V421" s="400">
        <f t="shared" si="66"/>
        <v>0</v>
      </c>
      <c r="W421" s="325">
        <f t="shared" si="66"/>
        <v>0</v>
      </c>
      <c r="X421" s="196"/>
      <c r="Y421" s="196"/>
      <c r="Z421" s="210"/>
      <c r="AA421" s="210"/>
      <c r="AB421" s="211"/>
      <c r="AC421" s="211"/>
      <c r="AD421" s="212"/>
      <c r="AE421" s="211"/>
      <c r="AF421" s="214"/>
      <c r="AG421" s="214"/>
      <c r="AH421" s="214"/>
      <c r="AI421" s="214"/>
      <c r="AJ421" s="326"/>
      <c r="AK421" s="327"/>
      <c r="AL421" s="214"/>
      <c r="AM421" s="214"/>
    </row>
    <row r="422" spans="1:39" ht="18" customHeight="1" thickBot="1" x14ac:dyDescent="0.25">
      <c r="A422" s="338"/>
      <c r="B422" s="193"/>
      <c r="C422" s="194"/>
      <c r="D422" s="339"/>
      <c r="E422" s="340"/>
      <c r="F422" s="340"/>
      <c r="G422" s="340"/>
      <c r="H422" s="339"/>
      <c r="I422" s="339"/>
      <c r="J422" s="339"/>
      <c r="K422" s="339"/>
      <c r="L422" s="339"/>
      <c r="M422" s="339"/>
      <c r="N422" s="339"/>
      <c r="O422" s="339"/>
      <c r="P422" s="341"/>
      <c r="Q422" s="341"/>
      <c r="R422" s="341"/>
      <c r="S422" s="341"/>
      <c r="T422" s="341"/>
      <c r="U422" s="341"/>
      <c r="V422" s="341"/>
      <c r="W422" s="341"/>
      <c r="X422" s="196"/>
      <c r="Y422" s="196"/>
      <c r="Z422" s="210"/>
      <c r="AA422" s="463"/>
      <c r="AB422" s="464"/>
      <c r="AC422" s="464"/>
      <c r="AD422" s="464"/>
      <c r="AE422" s="464"/>
      <c r="AF422" s="465"/>
      <c r="AG422" s="466"/>
      <c r="AH422" s="465"/>
      <c r="AI422" s="465"/>
      <c r="AJ422" s="465"/>
      <c r="AK422" s="467"/>
      <c r="AL422" s="465"/>
      <c r="AM422" s="465"/>
    </row>
    <row r="423" spans="1:39" ht="21" thickBot="1" x14ac:dyDescent="0.25">
      <c r="A423" s="103"/>
      <c r="B423" s="193"/>
      <c r="C423" s="194"/>
      <c r="D423" s="89" t="s">
        <v>1510</v>
      </c>
      <c r="E423" s="90"/>
      <c r="F423" s="90"/>
      <c r="G423" s="90"/>
      <c r="H423" s="91"/>
      <c r="I423" s="91"/>
      <c r="J423" s="91"/>
      <c r="K423" s="91"/>
      <c r="L423" s="91"/>
      <c r="M423" s="91"/>
      <c r="N423" s="91"/>
      <c r="O423" s="91"/>
      <c r="P423" s="92"/>
      <c r="Q423" s="92"/>
      <c r="R423" s="92"/>
      <c r="S423" s="92"/>
      <c r="T423" s="92"/>
      <c r="U423" s="92"/>
      <c r="V423" s="92"/>
      <c r="W423" s="93"/>
      <c r="X423" s="196"/>
      <c r="Y423" s="196"/>
      <c r="Z423" s="5"/>
      <c r="AA423" s="100"/>
      <c r="AB423" s="99"/>
      <c r="AC423" s="99"/>
      <c r="AD423" s="99"/>
      <c r="AE423" s="99"/>
      <c r="AF423" s="99"/>
      <c r="AG423" s="99"/>
      <c r="AH423" s="99"/>
      <c r="AI423" s="99"/>
      <c r="AJ423" s="99"/>
      <c r="AK423" s="99"/>
      <c r="AL423" s="101"/>
      <c r="AM423" s="99"/>
    </row>
    <row r="424" spans="1:39" ht="99.75" thickBot="1" x14ac:dyDescent="0.25">
      <c r="A424" s="343"/>
      <c r="B424" s="193"/>
      <c r="C424" s="194"/>
      <c r="D424" s="609">
        <v>153</v>
      </c>
      <c r="E424" s="315">
        <v>1</v>
      </c>
      <c r="F424" s="365" t="s">
        <v>1511</v>
      </c>
      <c r="G424" s="366" t="s">
        <v>599</v>
      </c>
      <c r="H424" s="318" t="s">
        <v>1163</v>
      </c>
      <c r="I424" s="317" t="s">
        <v>1163</v>
      </c>
      <c r="J424" s="318" t="s">
        <v>533</v>
      </c>
      <c r="K424" s="366" t="s">
        <v>1512</v>
      </c>
      <c r="L424" s="365" t="s">
        <v>534</v>
      </c>
      <c r="M424" s="483">
        <v>16659</v>
      </c>
      <c r="N424" s="365" t="s">
        <v>1513</v>
      </c>
      <c r="O424" s="317">
        <v>70000</v>
      </c>
      <c r="P424" s="320">
        <f>SUM(Q424:W424)</f>
        <v>30000000</v>
      </c>
      <c r="Q424" s="319">
        <v>0</v>
      </c>
      <c r="R424" s="320">
        <v>30000000</v>
      </c>
      <c r="S424" s="319">
        <v>0</v>
      </c>
      <c r="T424" s="320">
        <v>0</v>
      </c>
      <c r="U424" s="319">
        <v>0</v>
      </c>
      <c r="V424" s="320">
        <v>0</v>
      </c>
      <c r="W424" s="319">
        <v>0</v>
      </c>
      <c r="X424" s="196"/>
      <c r="Y424" s="196"/>
      <c r="Z424" s="233"/>
      <c r="AA424" s="234"/>
      <c r="AB424" s="235"/>
      <c r="AC424" s="235"/>
      <c r="AD424" s="236"/>
      <c r="AE424" s="235"/>
      <c r="AF424" s="237"/>
      <c r="AG424" s="238"/>
      <c r="AH424" s="239"/>
      <c r="AI424" s="240"/>
      <c r="AJ424" s="240"/>
      <c r="AK424" s="268"/>
      <c r="AL424" s="242"/>
      <c r="AM424" s="243"/>
    </row>
    <row r="425" spans="1:39" ht="45" customHeight="1" thickBot="1" x14ac:dyDescent="0.25">
      <c r="A425" s="210"/>
      <c r="B425" s="193"/>
      <c r="C425" s="194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3" t="s">
        <v>1514</v>
      </c>
      <c r="P425" s="361">
        <f>P424</f>
        <v>30000000</v>
      </c>
      <c r="Q425" s="361">
        <f t="shared" ref="Q425:W425" si="67">Q424</f>
        <v>0</v>
      </c>
      <c r="R425" s="361">
        <f>R424</f>
        <v>30000000</v>
      </c>
      <c r="S425" s="361">
        <f t="shared" si="67"/>
        <v>0</v>
      </c>
      <c r="T425" s="361">
        <f t="shared" si="67"/>
        <v>0</v>
      </c>
      <c r="U425" s="361">
        <f t="shared" si="67"/>
        <v>0</v>
      </c>
      <c r="V425" s="361">
        <f t="shared" si="67"/>
        <v>0</v>
      </c>
      <c r="W425" s="325">
        <f t="shared" si="67"/>
        <v>0</v>
      </c>
      <c r="X425" s="196"/>
      <c r="Y425" s="196"/>
      <c r="Z425" s="210"/>
      <c r="AA425" s="210"/>
      <c r="AB425" s="211"/>
      <c r="AC425" s="211"/>
      <c r="AD425" s="212"/>
      <c r="AE425" s="211"/>
      <c r="AF425" s="214"/>
      <c r="AG425" s="214"/>
      <c r="AH425" s="214"/>
      <c r="AI425" s="214"/>
      <c r="AJ425" s="326"/>
      <c r="AK425" s="327"/>
      <c r="AL425" s="214"/>
      <c r="AM425" s="214"/>
    </row>
    <row r="426" spans="1:39" ht="18" customHeight="1" thickBot="1" x14ac:dyDescent="0.25">
      <c r="A426" s="338"/>
      <c r="B426" s="193"/>
      <c r="C426" s="194"/>
      <c r="D426" s="339"/>
      <c r="E426" s="340"/>
      <c r="F426" s="340"/>
      <c r="G426" s="340"/>
      <c r="H426" s="339"/>
      <c r="I426" s="339"/>
      <c r="J426" s="339"/>
      <c r="K426" s="339"/>
      <c r="L426" s="339"/>
      <c r="M426" s="339"/>
      <c r="N426" s="339"/>
      <c r="O426" s="339"/>
      <c r="P426" s="341"/>
      <c r="Q426" s="341"/>
      <c r="R426" s="341"/>
      <c r="S426" s="341"/>
      <c r="T426" s="341"/>
      <c r="U426" s="341"/>
      <c r="V426" s="341"/>
      <c r="W426" s="341"/>
      <c r="X426" s="196"/>
      <c r="Y426" s="196"/>
      <c r="Z426" s="210"/>
      <c r="AA426" s="463"/>
      <c r="AB426" s="464"/>
      <c r="AC426" s="464"/>
      <c r="AD426" s="464"/>
      <c r="AE426" s="464"/>
      <c r="AF426" s="465"/>
      <c r="AG426" s="466"/>
      <c r="AH426" s="465"/>
      <c r="AI426" s="465"/>
      <c r="AJ426" s="465"/>
      <c r="AK426" s="467"/>
      <c r="AL426" s="465"/>
      <c r="AM426" s="465"/>
    </row>
    <row r="427" spans="1:39" ht="24" thickBot="1" x14ac:dyDescent="0.25">
      <c r="A427" s="15"/>
      <c r="B427" s="193"/>
      <c r="C427" s="194"/>
      <c r="D427" s="62" t="s">
        <v>1272</v>
      </c>
      <c r="E427" s="63"/>
      <c r="F427" s="63"/>
      <c r="G427" s="63"/>
      <c r="H427" s="64"/>
      <c r="I427" s="64"/>
      <c r="J427" s="64"/>
      <c r="K427" s="64"/>
      <c r="L427" s="64"/>
      <c r="M427" s="64"/>
      <c r="N427" s="64"/>
      <c r="O427" s="64"/>
      <c r="P427" s="65"/>
      <c r="Q427" s="65"/>
      <c r="R427" s="65"/>
      <c r="S427" s="65"/>
      <c r="T427" s="65"/>
      <c r="U427" s="65"/>
      <c r="V427" s="65"/>
      <c r="W427" s="66"/>
      <c r="X427" s="196"/>
      <c r="Y427" s="196"/>
      <c r="Z427" s="5"/>
      <c r="AA427" s="8"/>
      <c r="AB427" s="99"/>
      <c r="AC427" s="99"/>
      <c r="AD427" s="99"/>
      <c r="AE427" s="99"/>
      <c r="AF427" s="99"/>
      <c r="AG427" s="99"/>
      <c r="AH427" s="99"/>
      <c r="AI427" s="99"/>
      <c r="AJ427" s="99"/>
      <c r="AK427" s="9"/>
      <c r="AL427" s="101"/>
      <c r="AM427" s="99"/>
    </row>
    <row r="428" spans="1:39" ht="30" customHeight="1" thickBot="1" x14ac:dyDescent="0.25">
      <c r="A428" s="103"/>
      <c r="B428" s="193"/>
      <c r="C428" s="194"/>
      <c r="D428" s="89" t="s">
        <v>1535</v>
      </c>
      <c r="E428" s="90"/>
      <c r="F428" s="90"/>
      <c r="G428" s="90"/>
      <c r="H428" s="91"/>
      <c r="I428" s="91"/>
      <c r="J428" s="91"/>
      <c r="K428" s="91"/>
      <c r="L428" s="91"/>
      <c r="M428" s="91"/>
      <c r="N428" s="91"/>
      <c r="O428" s="91"/>
      <c r="P428" s="92"/>
      <c r="Q428" s="92"/>
      <c r="R428" s="92"/>
      <c r="S428" s="92"/>
      <c r="T428" s="92"/>
      <c r="U428" s="92"/>
      <c r="V428" s="92"/>
      <c r="W428" s="93"/>
      <c r="X428" s="196"/>
      <c r="Y428" s="196"/>
      <c r="Z428" s="5"/>
      <c r="AA428" s="100"/>
      <c r="AB428" s="99"/>
      <c r="AC428" s="99"/>
      <c r="AD428" s="99"/>
      <c r="AE428" s="99"/>
      <c r="AF428" s="99"/>
      <c r="AG428" s="99"/>
      <c r="AH428" s="99"/>
      <c r="AI428" s="99"/>
      <c r="AJ428" s="99"/>
      <c r="AK428" s="99"/>
      <c r="AL428" s="101"/>
      <c r="AM428" s="99"/>
    </row>
    <row r="429" spans="1:39" ht="21" thickBot="1" x14ac:dyDescent="0.25">
      <c r="A429" s="103"/>
      <c r="B429" s="193"/>
      <c r="C429" s="194"/>
      <c r="D429" s="96" t="s">
        <v>1534</v>
      </c>
      <c r="E429" s="97"/>
      <c r="F429" s="97"/>
      <c r="G429" s="97"/>
      <c r="H429" s="94"/>
      <c r="I429" s="94"/>
      <c r="J429" s="94"/>
      <c r="K429" s="94"/>
      <c r="L429" s="94"/>
      <c r="M429" s="94"/>
      <c r="N429" s="94"/>
      <c r="O429" s="94"/>
      <c r="P429" s="98"/>
      <c r="Q429" s="98"/>
      <c r="R429" s="98"/>
      <c r="S429" s="98"/>
      <c r="T429" s="98"/>
      <c r="U429" s="98"/>
      <c r="V429" s="98"/>
      <c r="W429" s="95"/>
      <c r="X429" s="196"/>
      <c r="Y429" s="196"/>
      <c r="Z429" s="5"/>
      <c r="AA429" s="100"/>
      <c r="AB429" s="99"/>
      <c r="AC429" s="99"/>
      <c r="AD429" s="99"/>
      <c r="AE429" s="99"/>
      <c r="AF429" s="99"/>
      <c r="AG429" s="99"/>
      <c r="AH429" s="99"/>
      <c r="AI429" s="99"/>
      <c r="AJ429" s="99"/>
      <c r="AK429" s="99"/>
      <c r="AL429" s="101"/>
      <c r="AM429" s="99"/>
    </row>
    <row r="430" spans="1:39" ht="18" customHeight="1" x14ac:dyDescent="0.2">
      <c r="A430" s="343"/>
      <c r="B430" s="206"/>
      <c r="C430" s="215"/>
      <c r="D430" s="207"/>
      <c r="E430" s="208"/>
      <c r="F430" s="208"/>
      <c r="G430" s="208"/>
      <c r="H430" s="207"/>
      <c r="I430" s="207"/>
      <c r="J430" s="207"/>
      <c r="K430" s="207"/>
      <c r="L430" s="207"/>
      <c r="M430" s="207"/>
      <c r="N430" s="207"/>
      <c r="O430" s="207"/>
      <c r="P430" s="490"/>
      <c r="Q430" s="490"/>
      <c r="R430" s="490"/>
      <c r="S430" s="490"/>
      <c r="T430" s="490"/>
      <c r="U430" s="490"/>
      <c r="V430" s="490"/>
      <c r="W430" s="490"/>
      <c r="X430" s="491"/>
      <c r="Y430" s="492"/>
      <c r="Z430" s="210"/>
      <c r="AA430" s="211"/>
      <c r="AB430" s="211"/>
      <c r="AC430" s="212"/>
      <c r="AD430" s="212"/>
      <c r="AE430" s="212"/>
      <c r="AF430" s="212"/>
      <c r="AG430" s="212"/>
      <c r="AH430" s="212"/>
      <c r="AI430" s="212"/>
      <c r="AJ430" s="493"/>
      <c r="AK430" s="214"/>
      <c r="AL430" s="214"/>
      <c r="AM430" s="243"/>
    </row>
    <row r="431" spans="1:39" s="224" customFormat="1" ht="18.75" thickBot="1" x14ac:dyDescent="0.25">
      <c r="A431" s="193"/>
      <c r="B431" s="193"/>
      <c r="C431" s="194"/>
      <c r="D431" s="219" t="s">
        <v>1505</v>
      </c>
      <c r="E431" s="218"/>
      <c r="F431" s="218"/>
      <c r="G431" s="218"/>
      <c r="H431" s="219"/>
      <c r="I431" s="219"/>
      <c r="J431" s="219"/>
      <c r="K431" s="219"/>
      <c r="L431" s="219"/>
      <c r="M431" s="219"/>
      <c r="N431" s="219"/>
      <c r="O431" s="219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220"/>
      <c r="AA431" s="221"/>
      <c r="AB431" s="221"/>
      <c r="AC431" s="221"/>
      <c r="AD431" s="221"/>
      <c r="AE431" s="221"/>
      <c r="AF431" s="221"/>
      <c r="AG431" s="221"/>
      <c r="AH431" s="221"/>
      <c r="AI431" s="221"/>
      <c r="AJ431" s="221"/>
      <c r="AK431" s="222"/>
      <c r="AL431" s="223"/>
      <c r="AM431" s="223"/>
    </row>
    <row r="432" spans="1:39" ht="33" x14ac:dyDescent="0.2">
      <c r="A432" s="225" t="s">
        <v>105</v>
      </c>
      <c r="B432" s="225"/>
      <c r="C432" s="215"/>
      <c r="D432" s="613" t="s">
        <v>1623</v>
      </c>
      <c r="E432" s="226">
        <v>1</v>
      </c>
      <c r="F432" s="227" t="s">
        <v>1273</v>
      </c>
      <c r="G432" s="228" t="s">
        <v>1274</v>
      </c>
      <c r="H432" s="229" t="s">
        <v>531</v>
      </c>
      <c r="I432" s="230" t="s">
        <v>539</v>
      </c>
      <c r="J432" s="229" t="s">
        <v>538</v>
      </c>
      <c r="K432" s="228" t="s">
        <v>1275</v>
      </c>
      <c r="L432" s="227" t="s">
        <v>560</v>
      </c>
      <c r="M432" s="230">
        <v>1</v>
      </c>
      <c r="N432" s="229" t="s">
        <v>439</v>
      </c>
      <c r="O432" s="230">
        <v>500</v>
      </c>
      <c r="P432" s="494">
        <f t="shared" ref="P432:P433" si="68">SUM(Q432:W432)</f>
        <v>220000</v>
      </c>
      <c r="Q432" s="495">
        <v>0</v>
      </c>
      <c r="R432" s="494">
        <v>0</v>
      </c>
      <c r="S432" s="495">
        <v>0</v>
      </c>
      <c r="T432" s="494">
        <v>0</v>
      </c>
      <c r="U432" s="495">
        <v>0</v>
      </c>
      <c r="V432" s="494">
        <v>0</v>
      </c>
      <c r="W432" s="495">
        <v>220000</v>
      </c>
      <c r="X432" s="491"/>
      <c r="Y432" s="496" t="s">
        <v>1276</v>
      </c>
      <c r="Z432" s="233"/>
      <c r="AA432" s="235"/>
      <c r="AB432" s="235"/>
      <c r="AC432" s="236"/>
      <c r="AD432" s="235"/>
      <c r="AE432" s="237"/>
      <c r="AF432" s="238"/>
      <c r="AG432" s="239"/>
      <c r="AH432" s="240"/>
      <c r="AI432" s="240"/>
      <c r="AJ432" s="497"/>
      <c r="AK432" s="242"/>
      <c r="AL432" s="243"/>
      <c r="AM432" s="243"/>
    </row>
    <row r="433" spans="1:39" ht="50.25" thickBot="1" x14ac:dyDescent="0.25">
      <c r="A433" s="225" t="s">
        <v>259</v>
      </c>
      <c r="B433" s="225"/>
      <c r="C433" s="215"/>
      <c r="D433" s="614" t="s">
        <v>1624</v>
      </c>
      <c r="E433" s="280">
        <v>1</v>
      </c>
      <c r="F433" s="263" t="s">
        <v>953</v>
      </c>
      <c r="G433" s="262" t="s">
        <v>1277</v>
      </c>
      <c r="H433" s="261" t="s">
        <v>706</v>
      </c>
      <c r="I433" s="260" t="s">
        <v>539</v>
      </c>
      <c r="J433" s="261" t="s">
        <v>538</v>
      </c>
      <c r="K433" s="262" t="s">
        <v>549</v>
      </c>
      <c r="L433" s="261" t="s">
        <v>534</v>
      </c>
      <c r="M433" s="498">
        <v>2000</v>
      </c>
      <c r="N433" s="261" t="s">
        <v>232</v>
      </c>
      <c r="O433" s="260">
        <v>200</v>
      </c>
      <c r="P433" s="499">
        <f t="shared" si="68"/>
        <v>70000</v>
      </c>
      <c r="Q433" s="500">
        <v>0</v>
      </c>
      <c r="R433" s="499">
        <v>0</v>
      </c>
      <c r="S433" s="500">
        <v>0</v>
      </c>
      <c r="T433" s="501">
        <v>0</v>
      </c>
      <c r="U433" s="500">
        <v>0</v>
      </c>
      <c r="V433" s="499">
        <v>0</v>
      </c>
      <c r="W433" s="500">
        <v>70000</v>
      </c>
      <c r="X433" s="491"/>
      <c r="Y433" s="502" t="s">
        <v>1276</v>
      </c>
      <c r="Z433" s="233"/>
      <c r="AA433" s="235"/>
      <c r="AB433" s="235"/>
      <c r="AC433" s="236"/>
      <c r="AD433" s="235"/>
      <c r="AE433" s="237"/>
      <c r="AF433" s="238"/>
      <c r="AG433" s="239"/>
      <c r="AH433" s="240"/>
      <c r="AI433" s="240"/>
      <c r="AJ433" s="497"/>
      <c r="AK433" s="242"/>
      <c r="AL433" s="243"/>
      <c r="AM433" s="243"/>
    </row>
    <row r="434" spans="1:39" x14ac:dyDescent="0.2">
      <c r="A434" s="193"/>
      <c r="B434" s="193"/>
      <c r="C434" s="194"/>
      <c r="D434" s="27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414"/>
      <c r="Q434" s="413"/>
      <c r="R434" s="413"/>
      <c r="S434" s="413"/>
      <c r="T434" s="414"/>
      <c r="U434" s="413"/>
      <c r="V434" s="413"/>
      <c r="W434" s="413"/>
      <c r="X434" s="196"/>
      <c r="Y434" s="196"/>
      <c r="Z434" s="16"/>
      <c r="AA434" s="104"/>
      <c r="AB434" s="105"/>
      <c r="AC434" s="106"/>
      <c r="AD434" s="107"/>
      <c r="AE434" s="108"/>
      <c r="AF434" s="415"/>
      <c r="AG434" s="415"/>
      <c r="AH434" s="415"/>
      <c r="AI434" s="415"/>
      <c r="AJ434" s="415"/>
      <c r="AK434" s="415"/>
    </row>
    <row r="435" spans="1:39" s="224" customFormat="1" ht="18.75" thickBot="1" x14ac:dyDescent="0.25">
      <c r="A435" s="193"/>
      <c r="B435" s="193"/>
      <c r="C435" s="194"/>
      <c r="D435" s="216" t="s">
        <v>42</v>
      </c>
      <c r="E435" s="217"/>
      <c r="F435" s="217"/>
      <c r="G435" s="217"/>
      <c r="H435" s="216"/>
      <c r="I435" s="216"/>
      <c r="J435" s="216"/>
      <c r="K435" s="216"/>
      <c r="L435" s="216"/>
      <c r="M435" s="216"/>
      <c r="N435" s="216"/>
      <c r="O435" s="216"/>
      <c r="P435" s="278"/>
      <c r="Q435" s="196"/>
      <c r="R435" s="196"/>
      <c r="S435" s="196"/>
      <c r="T435" s="196"/>
      <c r="U435" s="196"/>
      <c r="V435" s="196"/>
      <c r="W435" s="196"/>
      <c r="X435" s="196"/>
      <c r="Y435" s="196"/>
      <c r="Z435" s="220"/>
      <c r="AA435" s="221"/>
      <c r="AB435" s="221"/>
      <c r="AC435" s="221"/>
      <c r="AD435" s="221"/>
      <c r="AE435" s="221"/>
      <c r="AF435" s="221"/>
      <c r="AG435" s="221"/>
      <c r="AH435" s="221"/>
      <c r="AI435" s="221"/>
      <c r="AJ435" s="221"/>
      <c r="AK435" s="222"/>
      <c r="AL435" s="223"/>
      <c r="AM435" s="223"/>
    </row>
    <row r="436" spans="1:39" ht="50.25" thickBot="1" x14ac:dyDescent="0.25">
      <c r="A436" s="225" t="s">
        <v>278</v>
      </c>
      <c r="B436" s="225"/>
      <c r="C436" s="215"/>
      <c r="D436" s="615" t="s">
        <v>1625</v>
      </c>
      <c r="E436" s="315">
        <v>1</v>
      </c>
      <c r="F436" s="365" t="s">
        <v>1278</v>
      </c>
      <c r="G436" s="366" t="s">
        <v>42</v>
      </c>
      <c r="H436" s="318" t="s">
        <v>706</v>
      </c>
      <c r="I436" s="317" t="s">
        <v>539</v>
      </c>
      <c r="J436" s="317" t="s">
        <v>538</v>
      </c>
      <c r="K436" s="366" t="s">
        <v>1279</v>
      </c>
      <c r="L436" s="318" t="s">
        <v>534</v>
      </c>
      <c r="M436" s="317">
        <v>1</v>
      </c>
      <c r="N436" s="318" t="s">
        <v>1280</v>
      </c>
      <c r="O436" s="317">
        <v>80</v>
      </c>
      <c r="P436" s="503">
        <f>SUM(Q436:W436)</f>
        <v>150000</v>
      </c>
      <c r="Q436" s="504">
        <v>0</v>
      </c>
      <c r="R436" s="503">
        <v>0</v>
      </c>
      <c r="S436" s="504">
        <v>0</v>
      </c>
      <c r="T436" s="503">
        <v>0</v>
      </c>
      <c r="U436" s="504">
        <v>0</v>
      </c>
      <c r="V436" s="503">
        <v>0</v>
      </c>
      <c r="W436" s="504">
        <v>150000</v>
      </c>
      <c r="X436" s="491"/>
      <c r="Y436" s="505" t="s">
        <v>1281</v>
      </c>
      <c r="Z436" s="233"/>
      <c r="AA436" s="235"/>
      <c r="AB436" s="235"/>
      <c r="AC436" s="235"/>
      <c r="AD436" s="235"/>
      <c r="AE436" s="237"/>
      <c r="AF436" s="273"/>
      <c r="AG436" s="237"/>
      <c r="AH436" s="237"/>
      <c r="AI436" s="237"/>
      <c r="AJ436" s="506"/>
      <c r="AK436" s="275"/>
      <c r="AL436" s="237"/>
      <c r="AM436" s="243"/>
    </row>
    <row r="437" spans="1:39" x14ac:dyDescent="0.2">
      <c r="A437" s="411"/>
      <c r="B437" s="193"/>
      <c r="C437" s="194"/>
      <c r="D437" s="27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414"/>
      <c r="Q437" s="413"/>
      <c r="R437" s="413"/>
      <c r="S437" s="413"/>
      <c r="T437" s="414"/>
      <c r="U437" s="413"/>
      <c r="V437" s="413"/>
      <c r="W437" s="413"/>
      <c r="X437" s="196"/>
      <c r="Y437" s="196"/>
      <c r="Z437" s="16"/>
      <c r="AA437" s="104"/>
      <c r="AB437" s="105"/>
      <c r="AC437" s="106"/>
      <c r="AD437" s="107"/>
      <c r="AE437" s="108"/>
      <c r="AF437" s="415"/>
      <c r="AG437" s="415"/>
      <c r="AH437" s="415"/>
      <c r="AI437" s="415"/>
      <c r="AJ437" s="415"/>
      <c r="AK437" s="415"/>
    </row>
    <row r="438" spans="1:39" s="224" customFormat="1" ht="18.75" thickBot="1" x14ac:dyDescent="0.25">
      <c r="A438" s="215"/>
      <c r="B438" s="193"/>
      <c r="C438" s="194"/>
      <c r="D438" s="216" t="s">
        <v>51</v>
      </c>
      <c r="E438" s="217"/>
      <c r="F438" s="217"/>
      <c r="G438" s="217"/>
      <c r="H438" s="216"/>
      <c r="I438" s="216"/>
      <c r="J438" s="216"/>
      <c r="K438" s="216"/>
      <c r="L438" s="216"/>
      <c r="M438" s="216"/>
      <c r="N438" s="216"/>
      <c r="O438" s="216"/>
      <c r="P438" s="278"/>
      <c r="Q438" s="196"/>
      <c r="R438" s="196"/>
      <c r="S438" s="196"/>
      <c r="T438" s="196"/>
      <c r="U438" s="196"/>
      <c r="V438" s="196"/>
      <c r="W438" s="196"/>
      <c r="X438" s="196"/>
      <c r="Y438" s="196"/>
      <c r="Z438" s="220"/>
      <c r="AA438" s="221"/>
      <c r="AB438" s="221"/>
      <c r="AC438" s="221"/>
      <c r="AD438" s="221"/>
      <c r="AE438" s="221"/>
      <c r="AF438" s="221"/>
      <c r="AG438" s="221"/>
      <c r="AH438" s="221"/>
      <c r="AI438" s="221"/>
      <c r="AJ438" s="221"/>
      <c r="AK438" s="222"/>
      <c r="AL438" s="223"/>
      <c r="AM438" s="223"/>
    </row>
    <row r="439" spans="1:39" ht="50.25" thickBot="1" x14ac:dyDescent="0.25">
      <c r="A439" s="225" t="s">
        <v>278</v>
      </c>
      <c r="B439" s="225"/>
      <c r="C439" s="215"/>
      <c r="D439" s="615" t="s">
        <v>1626</v>
      </c>
      <c r="E439" s="315">
        <v>1</v>
      </c>
      <c r="F439" s="365" t="s">
        <v>1282</v>
      </c>
      <c r="G439" s="366" t="s">
        <v>1283</v>
      </c>
      <c r="H439" s="318" t="s">
        <v>771</v>
      </c>
      <c r="I439" s="317" t="s">
        <v>539</v>
      </c>
      <c r="J439" s="318" t="s">
        <v>538</v>
      </c>
      <c r="K439" s="366" t="s">
        <v>537</v>
      </c>
      <c r="L439" s="318" t="s">
        <v>534</v>
      </c>
      <c r="M439" s="317">
        <v>1</v>
      </c>
      <c r="N439" s="318" t="s">
        <v>436</v>
      </c>
      <c r="O439" s="317">
        <v>80</v>
      </c>
      <c r="P439" s="503">
        <f>SUM(Q439:W439)</f>
        <v>215000</v>
      </c>
      <c r="Q439" s="504">
        <v>0</v>
      </c>
      <c r="R439" s="503">
        <v>0</v>
      </c>
      <c r="S439" s="504">
        <v>0</v>
      </c>
      <c r="T439" s="503">
        <v>0</v>
      </c>
      <c r="U439" s="504">
        <v>0</v>
      </c>
      <c r="V439" s="503">
        <v>0</v>
      </c>
      <c r="W439" s="504">
        <v>215000</v>
      </c>
      <c r="X439" s="491"/>
      <c r="Y439" s="505" t="s">
        <v>1276</v>
      </c>
      <c r="Z439" s="233"/>
      <c r="AA439" s="235"/>
      <c r="AB439" s="235"/>
      <c r="AC439" s="235"/>
      <c r="AD439" s="235"/>
      <c r="AE439" s="237"/>
      <c r="AF439" s="273"/>
      <c r="AG439" s="237"/>
      <c r="AH439" s="237"/>
      <c r="AI439" s="237"/>
      <c r="AJ439" s="506"/>
      <c r="AK439" s="275"/>
      <c r="AL439" s="237"/>
      <c r="AM439" s="243"/>
    </row>
    <row r="440" spans="1:39" x14ac:dyDescent="0.2">
      <c r="A440" s="193"/>
      <c r="B440" s="193"/>
      <c r="C440" s="194"/>
      <c r="D440" s="27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414"/>
      <c r="Q440" s="413"/>
      <c r="R440" s="413"/>
      <c r="S440" s="413"/>
      <c r="T440" s="414"/>
      <c r="U440" s="413"/>
      <c r="V440" s="413"/>
      <c r="W440" s="413"/>
      <c r="X440" s="196"/>
      <c r="Y440" s="196"/>
      <c r="Z440" s="16"/>
      <c r="AA440" s="104"/>
      <c r="AB440" s="105"/>
      <c r="AC440" s="106"/>
      <c r="AD440" s="107"/>
      <c r="AE440" s="108"/>
      <c r="AF440" s="415"/>
      <c r="AG440" s="415"/>
      <c r="AH440" s="415"/>
      <c r="AI440" s="415"/>
      <c r="AJ440" s="415"/>
      <c r="AK440" s="415"/>
    </row>
    <row r="441" spans="1:39" s="224" customFormat="1" ht="18.75" thickBot="1" x14ac:dyDescent="0.25">
      <c r="A441" s="193"/>
      <c r="B441" s="193"/>
      <c r="C441" s="194"/>
      <c r="D441" s="216" t="s">
        <v>7</v>
      </c>
      <c r="E441" s="217"/>
      <c r="F441" s="217"/>
      <c r="G441" s="217"/>
      <c r="H441" s="216"/>
      <c r="I441" s="216"/>
      <c r="J441" s="216"/>
      <c r="K441" s="216"/>
      <c r="L441" s="216"/>
      <c r="M441" s="216"/>
      <c r="N441" s="216"/>
      <c r="O441" s="216"/>
      <c r="P441" s="278"/>
      <c r="Q441" s="196"/>
      <c r="R441" s="196"/>
      <c r="S441" s="196"/>
      <c r="T441" s="196"/>
      <c r="U441" s="196"/>
      <c r="V441" s="196"/>
      <c r="W441" s="196"/>
      <c r="X441" s="196"/>
      <c r="Y441" s="196"/>
      <c r="Z441" s="220"/>
      <c r="AA441" s="221"/>
      <c r="AB441" s="221"/>
      <c r="AC441" s="221"/>
      <c r="AD441" s="221"/>
      <c r="AE441" s="221"/>
      <c r="AF441" s="221"/>
      <c r="AG441" s="221"/>
      <c r="AH441" s="221"/>
      <c r="AI441" s="221"/>
      <c r="AJ441" s="221"/>
      <c r="AK441" s="222"/>
      <c r="AL441" s="223"/>
      <c r="AM441" s="223"/>
    </row>
    <row r="442" spans="1:39" ht="33" x14ac:dyDescent="0.2">
      <c r="A442" s="225" t="s">
        <v>107</v>
      </c>
      <c r="B442" s="225"/>
      <c r="C442" s="215"/>
      <c r="D442" s="613" t="s">
        <v>1627</v>
      </c>
      <c r="E442" s="226">
        <v>1</v>
      </c>
      <c r="F442" s="227" t="s">
        <v>731</v>
      </c>
      <c r="G442" s="228" t="s">
        <v>1212</v>
      </c>
      <c r="H442" s="229" t="s">
        <v>706</v>
      </c>
      <c r="I442" s="230" t="s">
        <v>539</v>
      </c>
      <c r="J442" s="229" t="s">
        <v>538</v>
      </c>
      <c r="K442" s="228" t="s">
        <v>1284</v>
      </c>
      <c r="L442" s="229" t="s">
        <v>534</v>
      </c>
      <c r="M442" s="507">
        <v>800</v>
      </c>
      <c r="N442" s="229" t="s">
        <v>437</v>
      </c>
      <c r="O442" s="230">
        <v>200</v>
      </c>
      <c r="P442" s="494">
        <f t="shared" ref="P442:P443" si="69">SUM(Q442:W442)</f>
        <v>200000</v>
      </c>
      <c r="Q442" s="495">
        <v>0</v>
      </c>
      <c r="R442" s="494">
        <v>0</v>
      </c>
      <c r="S442" s="495">
        <v>0</v>
      </c>
      <c r="T442" s="494">
        <v>0</v>
      </c>
      <c r="U442" s="495">
        <v>0</v>
      </c>
      <c r="V442" s="494">
        <v>0</v>
      </c>
      <c r="W442" s="495">
        <v>200000</v>
      </c>
      <c r="X442" s="491"/>
      <c r="Y442" s="496" t="s">
        <v>1285</v>
      </c>
      <c r="Z442" s="233"/>
      <c r="AA442" s="235"/>
      <c r="AB442" s="235"/>
      <c r="AC442" s="236"/>
      <c r="AD442" s="235"/>
      <c r="AE442" s="237"/>
      <c r="AF442" s="238"/>
      <c r="AG442" s="239"/>
      <c r="AH442" s="240"/>
      <c r="AI442" s="240"/>
      <c r="AJ442" s="508"/>
      <c r="AK442" s="242"/>
      <c r="AL442" s="243"/>
      <c r="AM442" s="243"/>
    </row>
    <row r="443" spans="1:39" ht="66.75" thickBot="1" x14ac:dyDescent="0.25">
      <c r="A443" s="343"/>
      <c r="B443" s="225"/>
      <c r="C443" s="215"/>
      <c r="D443" s="616" t="s">
        <v>1628</v>
      </c>
      <c r="E443" s="256">
        <v>1</v>
      </c>
      <c r="F443" s="257" t="s">
        <v>1286</v>
      </c>
      <c r="G443" s="258" t="s">
        <v>1287</v>
      </c>
      <c r="H443" s="259" t="s">
        <v>531</v>
      </c>
      <c r="I443" s="264" t="s">
        <v>539</v>
      </c>
      <c r="J443" s="259" t="s">
        <v>538</v>
      </c>
      <c r="K443" s="258" t="s">
        <v>537</v>
      </c>
      <c r="L443" s="257" t="s">
        <v>534</v>
      </c>
      <c r="M443" s="509">
        <v>50</v>
      </c>
      <c r="N443" s="259" t="s">
        <v>644</v>
      </c>
      <c r="O443" s="264">
        <v>60</v>
      </c>
      <c r="P443" s="501">
        <f t="shared" si="69"/>
        <v>210000</v>
      </c>
      <c r="Q443" s="510">
        <v>0</v>
      </c>
      <c r="R443" s="501">
        <v>0</v>
      </c>
      <c r="S443" s="510">
        <v>0</v>
      </c>
      <c r="T443" s="501">
        <v>0</v>
      </c>
      <c r="U443" s="510">
        <v>0</v>
      </c>
      <c r="V443" s="501">
        <v>0</v>
      </c>
      <c r="W443" s="510">
        <v>210000</v>
      </c>
      <c r="X443" s="491"/>
      <c r="Y443" s="502"/>
      <c r="Z443" s="233"/>
      <c r="AA443" s="235"/>
      <c r="AB443" s="235"/>
      <c r="AC443" s="236"/>
      <c r="AD443" s="235"/>
      <c r="AE443" s="237"/>
      <c r="AF443" s="238"/>
      <c r="AG443" s="239"/>
      <c r="AH443" s="240"/>
      <c r="AI443" s="240"/>
      <c r="AJ443" s="508"/>
      <c r="AK443" s="242"/>
      <c r="AL443" s="243"/>
      <c r="AM443" s="243"/>
    </row>
    <row r="444" spans="1:39" x14ac:dyDescent="0.2">
      <c r="A444" s="411"/>
      <c r="B444" s="193"/>
      <c r="C444" s="194"/>
      <c r="D444" s="27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414"/>
      <c r="Q444" s="413"/>
      <c r="R444" s="413"/>
      <c r="S444" s="413"/>
      <c r="T444" s="414"/>
      <c r="U444" s="413"/>
      <c r="V444" s="413"/>
      <c r="W444" s="413"/>
      <c r="X444" s="196"/>
      <c r="Y444" s="196"/>
      <c r="Z444" s="16"/>
      <c r="AA444" s="104"/>
      <c r="AB444" s="105"/>
      <c r="AC444" s="106"/>
      <c r="AD444" s="107"/>
      <c r="AE444" s="108"/>
      <c r="AF444" s="415"/>
      <c r="AG444" s="415"/>
      <c r="AH444" s="415"/>
      <c r="AI444" s="415"/>
      <c r="AJ444" s="415"/>
      <c r="AK444" s="415"/>
    </row>
    <row r="445" spans="1:39" s="224" customFormat="1" ht="18.75" thickBot="1" x14ac:dyDescent="0.25">
      <c r="A445" s="215"/>
      <c r="B445" s="193"/>
      <c r="C445" s="194"/>
      <c r="D445" s="216" t="s">
        <v>75</v>
      </c>
      <c r="E445" s="217"/>
      <c r="F445" s="217"/>
      <c r="G445" s="217"/>
      <c r="H445" s="216"/>
      <c r="I445" s="216"/>
      <c r="J445" s="216"/>
      <c r="K445" s="216"/>
      <c r="L445" s="216"/>
      <c r="M445" s="216"/>
      <c r="N445" s="216"/>
      <c r="O445" s="216"/>
      <c r="P445" s="278"/>
      <c r="Q445" s="196"/>
      <c r="R445" s="196"/>
      <c r="S445" s="196"/>
      <c r="T445" s="196"/>
      <c r="U445" s="196"/>
      <c r="V445" s="196"/>
      <c r="W445" s="196"/>
      <c r="X445" s="196"/>
      <c r="Y445" s="196"/>
      <c r="Z445" s="220"/>
      <c r="AA445" s="221"/>
      <c r="AB445" s="221"/>
      <c r="AC445" s="221"/>
      <c r="AD445" s="221"/>
      <c r="AE445" s="221"/>
      <c r="AF445" s="221"/>
      <c r="AG445" s="221"/>
      <c r="AH445" s="221"/>
      <c r="AI445" s="221"/>
      <c r="AJ445" s="221"/>
      <c r="AK445" s="222"/>
      <c r="AL445" s="223"/>
      <c r="AM445" s="223"/>
    </row>
    <row r="446" spans="1:39" ht="50.25" thickBot="1" x14ac:dyDescent="0.25">
      <c r="A446" s="225" t="s">
        <v>284</v>
      </c>
      <c r="B446" s="511"/>
      <c r="C446" s="215"/>
      <c r="D446" s="615" t="s">
        <v>1629</v>
      </c>
      <c r="E446" s="315">
        <v>1</v>
      </c>
      <c r="F446" s="365" t="s">
        <v>734</v>
      </c>
      <c r="G446" s="366" t="s">
        <v>614</v>
      </c>
      <c r="H446" s="318" t="s">
        <v>531</v>
      </c>
      <c r="I446" s="317" t="s">
        <v>539</v>
      </c>
      <c r="J446" s="318" t="s">
        <v>538</v>
      </c>
      <c r="K446" s="366" t="s">
        <v>1284</v>
      </c>
      <c r="L446" s="318" t="s">
        <v>534</v>
      </c>
      <c r="M446" s="512">
        <v>1</v>
      </c>
      <c r="N446" s="318" t="s">
        <v>1280</v>
      </c>
      <c r="O446" s="317">
        <v>200</v>
      </c>
      <c r="P446" s="503">
        <f>SUM(Q446:W446)</f>
        <v>200000</v>
      </c>
      <c r="Q446" s="504">
        <v>0</v>
      </c>
      <c r="R446" s="503">
        <v>0</v>
      </c>
      <c r="S446" s="504">
        <v>0</v>
      </c>
      <c r="T446" s="503">
        <v>0</v>
      </c>
      <c r="U446" s="504">
        <v>0</v>
      </c>
      <c r="V446" s="503">
        <v>0</v>
      </c>
      <c r="W446" s="504">
        <v>200000</v>
      </c>
      <c r="X446" s="491"/>
      <c r="Y446" s="505" t="s">
        <v>1276</v>
      </c>
      <c r="Z446" s="233"/>
      <c r="AA446" s="235"/>
      <c r="AB446" s="235"/>
      <c r="AC446" s="236"/>
      <c r="AD446" s="235"/>
      <c r="AE446" s="237"/>
      <c r="AF446" s="238"/>
      <c r="AG446" s="239"/>
      <c r="AH446" s="240"/>
      <c r="AI446" s="240"/>
      <c r="AJ446" s="508"/>
      <c r="AK446" s="242"/>
      <c r="AL446" s="243"/>
      <c r="AM446" s="243"/>
    </row>
    <row r="447" spans="1:39" x14ac:dyDescent="0.2">
      <c r="A447" s="411"/>
      <c r="B447" s="193"/>
      <c r="C447" s="194"/>
      <c r="D447" s="27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414"/>
      <c r="Q447" s="413"/>
      <c r="R447" s="413"/>
      <c r="S447" s="413"/>
      <c r="T447" s="414"/>
      <c r="U447" s="413"/>
      <c r="V447" s="413"/>
      <c r="W447" s="413"/>
      <c r="X447" s="196"/>
      <c r="Y447" s="196"/>
      <c r="Z447" s="16"/>
      <c r="AA447" s="104"/>
      <c r="AB447" s="105"/>
      <c r="AC447" s="106"/>
      <c r="AD447" s="107"/>
      <c r="AE447" s="108"/>
      <c r="AF447" s="415"/>
      <c r="AG447" s="415"/>
      <c r="AH447" s="415"/>
      <c r="AI447" s="415"/>
      <c r="AJ447" s="415"/>
      <c r="AK447" s="415"/>
    </row>
    <row r="448" spans="1:39" s="224" customFormat="1" ht="18.75" thickBot="1" x14ac:dyDescent="0.25">
      <c r="A448" s="215"/>
      <c r="B448" s="193"/>
      <c r="C448" s="194"/>
      <c r="D448" s="216" t="s">
        <v>25</v>
      </c>
      <c r="E448" s="217"/>
      <c r="F448" s="217"/>
      <c r="G448" s="217"/>
      <c r="H448" s="216"/>
      <c r="I448" s="216"/>
      <c r="J448" s="216"/>
      <c r="K448" s="216"/>
      <c r="L448" s="216"/>
      <c r="M448" s="216"/>
      <c r="N448" s="216"/>
      <c r="O448" s="216"/>
      <c r="P448" s="278"/>
      <c r="Q448" s="196"/>
      <c r="R448" s="196"/>
      <c r="S448" s="196"/>
      <c r="T448" s="196"/>
      <c r="U448" s="196"/>
      <c r="V448" s="196"/>
      <c r="W448" s="196"/>
      <c r="X448" s="196"/>
      <c r="Y448" s="196"/>
      <c r="Z448" s="220"/>
      <c r="AA448" s="221"/>
      <c r="AB448" s="221"/>
      <c r="AC448" s="221"/>
      <c r="AD448" s="221"/>
      <c r="AE448" s="221"/>
      <c r="AF448" s="221"/>
      <c r="AG448" s="221"/>
      <c r="AH448" s="221"/>
      <c r="AI448" s="221"/>
      <c r="AJ448" s="221"/>
      <c r="AK448" s="222"/>
      <c r="AL448" s="223"/>
      <c r="AM448" s="223"/>
    </row>
    <row r="449" spans="1:39" ht="49.5" x14ac:dyDescent="0.2">
      <c r="A449" s="343"/>
      <c r="B449" s="225"/>
      <c r="C449" s="215"/>
      <c r="D449" s="613" t="s">
        <v>1630</v>
      </c>
      <c r="E449" s="226">
        <v>1</v>
      </c>
      <c r="F449" s="227" t="s">
        <v>1288</v>
      </c>
      <c r="G449" s="228" t="s">
        <v>1289</v>
      </c>
      <c r="H449" s="229" t="s">
        <v>706</v>
      </c>
      <c r="I449" s="230" t="s">
        <v>539</v>
      </c>
      <c r="J449" s="229" t="s">
        <v>538</v>
      </c>
      <c r="K449" s="228" t="s">
        <v>537</v>
      </c>
      <c r="L449" s="229" t="s">
        <v>534</v>
      </c>
      <c r="M449" s="507">
        <v>1</v>
      </c>
      <c r="N449" s="229" t="s">
        <v>436</v>
      </c>
      <c r="O449" s="230">
        <v>160</v>
      </c>
      <c r="P449" s="494">
        <f t="shared" ref="P449:P450" si="70">SUM(Q449:W449)</f>
        <v>215000</v>
      </c>
      <c r="Q449" s="495">
        <v>0</v>
      </c>
      <c r="R449" s="494">
        <v>0</v>
      </c>
      <c r="S449" s="495">
        <v>0</v>
      </c>
      <c r="T449" s="494">
        <v>0</v>
      </c>
      <c r="U449" s="495">
        <v>0</v>
      </c>
      <c r="V449" s="494">
        <v>0</v>
      </c>
      <c r="W449" s="495">
        <v>215000</v>
      </c>
      <c r="X449" s="491"/>
      <c r="Y449" s="496" t="s">
        <v>1281</v>
      </c>
      <c r="Z449" s="233"/>
      <c r="AA449" s="235"/>
      <c r="AB449" s="235"/>
      <c r="AC449" s="236"/>
      <c r="AD449" s="235"/>
      <c r="AE449" s="237"/>
      <c r="AF449" s="238"/>
      <c r="AG449" s="239"/>
      <c r="AH449" s="240"/>
      <c r="AI449" s="240"/>
      <c r="AJ449" s="508"/>
      <c r="AK449" s="242"/>
      <c r="AL449" s="243"/>
      <c r="AM449" s="243"/>
    </row>
    <row r="450" spans="1:39" ht="50.25" thickBot="1" x14ac:dyDescent="0.25">
      <c r="A450" s="343"/>
      <c r="B450" s="225"/>
      <c r="C450" s="215"/>
      <c r="D450" s="616" t="s">
        <v>1631</v>
      </c>
      <c r="E450" s="256">
        <v>1</v>
      </c>
      <c r="F450" s="257" t="s">
        <v>1288</v>
      </c>
      <c r="G450" s="258" t="s">
        <v>1485</v>
      </c>
      <c r="H450" s="259" t="s">
        <v>706</v>
      </c>
      <c r="I450" s="264" t="s">
        <v>539</v>
      </c>
      <c r="J450" s="259" t="s">
        <v>538</v>
      </c>
      <c r="K450" s="258" t="s">
        <v>537</v>
      </c>
      <c r="L450" s="259" t="s">
        <v>534</v>
      </c>
      <c r="M450" s="509">
        <v>1</v>
      </c>
      <c r="N450" s="259" t="s">
        <v>436</v>
      </c>
      <c r="O450" s="264">
        <v>500</v>
      </c>
      <c r="P450" s="501">
        <f t="shared" si="70"/>
        <v>215000</v>
      </c>
      <c r="Q450" s="510">
        <v>0</v>
      </c>
      <c r="R450" s="501">
        <v>0</v>
      </c>
      <c r="S450" s="510">
        <v>0</v>
      </c>
      <c r="T450" s="501">
        <v>0</v>
      </c>
      <c r="U450" s="510">
        <v>0</v>
      </c>
      <c r="V450" s="501">
        <v>0</v>
      </c>
      <c r="W450" s="510">
        <v>215000</v>
      </c>
      <c r="X450" s="491"/>
      <c r="Y450" s="502" t="s">
        <v>1281</v>
      </c>
      <c r="Z450" s="233"/>
      <c r="AA450" s="235"/>
      <c r="AB450" s="235"/>
      <c r="AC450" s="236"/>
      <c r="AD450" s="235"/>
      <c r="AE450" s="237"/>
      <c r="AF450" s="238"/>
      <c r="AG450" s="239"/>
      <c r="AH450" s="240"/>
      <c r="AI450" s="240"/>
      <c r="AJ450" s="508"/>
      <c r="AK450" s="242"/>
      <c r="AL450" s="243"/>
      <c r="AM450" s="243"/>
    </row>
    <row r="451" spans="1:39" x14ac:dyDescent="0.2">
      <c r="A451" s="411"/>
      <c r="B451" s="193"/>
      <c r="C451" s="194"/>
      <c r="D451" s="27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413"/>
      <c r="R451" s="413"/>
      <c r="S451" s="413"/>
      <c r="T451" s="414"/>
      <c r="U451" s="413"/>
      <c r="V451" s="413"/>
      <c r="W451" s="413"/>
      <c r="X451" s="196"/>
      <c r="Y451" s="196"/>
      <c r="Z451" s="16"/>
      <c r="AA451" s="104"/>
      <c r="AB451" s="105"/>
      <c r="AC451" s="106"/>
      <c r="AD451" s="107"/>
      <c r="AE451" s="108"/>
      <c r="AF451" s="415"/>
      <c r="AG451" s="415"/>
      <c r="AH451" s="415"/>
      <c r="AI451" s="415"/>
      <c r="AJ451" s="415"/>
      <c r="AK451" s="415"/>
    </row>
    <row r="452" spans="1:39" s="224" customFormat="1" ht="18.75" thickBot="1" x14ac:dyDescent="0.25">
      <c r="A452" s="215"/>
      <c r="B452" s="193"/>
      <c r="C452" s="194"/>
      <c r="D452" s="216" t="s">
        <v>61</v>
      </c>
      <c r="E452" s="217"/>
      <c r="F452" s="217"/>
      <c r="G452" s="217"/>
      <c r="H452" s="216"/>
      <c r="I452" s="216"/>
      <c r="J452" s="216"/>
      <c r="K452" s="216"/>
      <c r="L452" s="216"/>
      <c r="M452" s="216"/>
      <c r="N452" s="216"/>
      <c r="O452" s="216"/>
      <c r="P452" s="278"/>
      <c r="Q452" s="196"/>
      <c r="R452" s="196"/>
      <c r="S452" s="196"/>
      <c r="T452" s="196"/>
      <c r="U452" s="196"/>
      <c r="V452" s="196"/>
      <c r="W452" s="196"/>
      <c r="X452" s="196"/>
      <c r="Y452" s="196"/>
      <c r="Z452" s="220"/>
      <c r="AA452" s="221"/>
      <c r="AB452" s="221"/>
      <c r="AC452" s="221"/>
      <c r="AD452" s="221"/>
      <c r="AE452" s="221"/>
      <c r="AF452" s="221"/>
      <c r="AG452" s="221"/>
      <c r="AH452" s="221"/>
      <c r="AI452" s="221"/>
      <c r="AJ452" s="221"/>
      <c r="AK452" s="222"/>
      <c r="AL452" s="223"/>
      <c r="AM452" s="223"/>
    </row>
    <row r="453" spans="1:39" ht="49.5" x14ac:dyDescent="0.2">
      <c r="A453" s="343"/>
      <c r="B453" s="225"/>
      <c r="C453" s="215"/>
      <c r="D453" s="613" t="s">
        <v>1632</v>
      </c>
      <c r="E453" s="226">
        <v>1</v>
      </c>
      <c r="F453" s="227" t="s">
        <v>1290</v>
      </c>
      <c r="G453" s="228" t="s">
        <v>1291</v>
      </c>
      <c r="H453" s="229" t="s">
        <v>531</v>
      </c>
      <c r="I453" s="230" t="s">
        <v>539</v>
      </c>
      <c r="J453" s="229" t="s">
        <v>538</v>
      </c>
      <c r="K453" s="228" t="s">
        <v>537</v>
      </c>
      <c r="L453" s="229" t="s">
        <v>534</v>
      </c>
      <c r="M453" s="230">
        <v>1</v>
      </c>
      <c r="N453" s="229" t="s">
        <v>436</v>
      </c>
      <c r="O453" s="230">
        <v>50</v>
      </c>
      <c r="P453" s="494">
        <f t="shared" ref="P453:P454" si="71">SUM(Q453:W453)</f>
        <v>215000</v>
      </c>
      <c r="Q453" s="495">
        <v>0</v>
      </c>
      <c r="R453" s="494">
        <v>0</v>
      </c>
      <c r="S453" s="495">
        <v>0</v>
      </c>
      <c r="T453" s="494">
        <v>0</v>
      </c>
      <c r="U453" s="495">
        <v>0</v>
      </c>
      <c r="V453" s="494">
        <v>0</v>
      </c>
      <c r="W453" s="495">
        <v>215000</v>
      </c>
      <c r="X453" s="491"/>
      <c r="Y453" s="496" t="s">
        <v>1276</v>
      </c>
      <c r="Z453" s="233"/>
      <c r="AA453" s="235"/>
      <c r="AB453" s="235"/>
      <c r="AC453" s="236"/>
      <c r="AD453" s="235"/>
      <c r="AE453" s="237"/>
      <c r="AF453" s="238"/>
      <c r="AG453" s="239"/>
      <c r="AH453" s="240"/>
      <c r="AI453" s="240"/>
      <c r="AJ453" s="508"/>
      <c r="AK453" s="242"/>
      <c r="AL453" s="243"/>
      <c r="AM453" s="243"/>
    </row>
    <row r="454" spans="1:39" ht="66.75" thickBot="1" x14ac:dyDescent="0.25">
      <c r="A454" s="343"/>
      <c r="B454" s="225"/>
      <c r="C454" s="215"/>
      <c r="D454" s="616" t="s">
        <v>1633</v>
      </c>
      <c r="E454" s="256">
        <v>1</v>
      </c>
      <c r="F454" s="257" t="s">
        <v>1292</v>
      </c>
      <c r="G454" s="258" t="s">
        <v>1293</v>
      </c>
      <c r="H454" s="259" t="s">
        <v>706</v>
      </c>
      <c r="I454" s="264" t="s">
        <v>539</v>
      </c>
      <c r="J454" s="259" t="s">
        <v>538</v>
      </c>
      <c r="K454" s="258" t="s">
        <v>537</v>
      </c>
      <c r="L454" s="259" t="s">
        <v>534</v>
      </c>
      <c r="M454" s="264">
        <v>1</v>
      </c>
      <c r="N454" s="259" t="s">
        <v>436</v>
      </c>
      <c r="O454" s="264">
        <v>50</v>
      </c>
      <c r="P454" s="501">
        <f t="shared" si="71"/>
        <v>215000</v>
      </c>
      <c r="Q454" s="510">
        <v>0</v>
      </c>
      <c r="R454" s="501">
        <v>0</v>
      </c>
      <c r="S454" s="510">
        <v>0</v>
      </c>
      <c r="T454" s="501">
        <v>0</v>
      </c>
      <c r="U454" s="510">
        <v>0</v>
      </c>
      <c r="V454" s="501">
        <v>0</v>
      </c>
      <c r="W454" s="510">
        <v>215000</v>
      </c>
      <c r="X454" s="491"/>
      <c r="Y454" s="502" t="s">
        <v>1276</v>
      </c>
      <c r="Z454" s="233"/>
      <c r="AA454" s="235"/>
      <c r="AB454" s="235"/>
      <c r="AC454" s="236"/>
      <c r="AD454" s="235"/>
      <c r="AE454" s="237"/>
      <c r="AF454" s="238"/>
      <c r="AG454" s="239"/>
      <c r="AH454" s="240"/>
      <c r="AI454" s="240"/>
      <c r="AJ454" s="508"/>
      <c r="AK454" s="242"/>
      <c r="AL454" s="243"/>
      <c r="AM454" s="243"/>
    </row>
    <row r="455" spans="1:39" x14ac:dyDescent="0.2">
      <c r="A455" s="411"/>
      <c r="B455" s="193"/>
      <c r="C455" s="194"/>
      <c r="D455" s="27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414"/>
      <c r="Q455" s="413"/>
      <c r="R455" s="413"/>
      <c r="S455" s="413"/>
      <c r="T455" s="414"/>
      <c r="U455" s="413"/>
      <c r="V455" s="413"/>
      <c r="W455" s="413"/>
      <c r="X455" s="196"/>
      <c r="Y455" s="196"/>
      <c r="Z455" s="16"/>
      <c r="AA455" s="104"/>
      <c r="AB455" s="105"/>
      <c r="AC455" s="106"/>
      <c r="AD455" s="107"/>
      <c r="AE455" s="108"/>
      <c r="AF455" s="415"/>
      <c r="AG455" s="415"/>
      <c r="AH455" s="415"/>
      <c r="AI455" s="415"/>
      <c r="AJ455" s="415"/>
      <c r="AK455" s="415"/>
    </row>
    <row r="456" spans="1:39" s="224" customFormat="1" ht="18.75" thickBot="1" x14ac:dyDescent="0.25">
      <c r="A456" s="215"/>
      <c r="B456" s="193"/>
      <c r="C456" s="194"/>
      <c r="D456" s="216" t="s">
        <v>76</v>
      </c>
      <c r="E456" s="217"/>
      <c r="F456" s="217"/>
      <c r="G456" s="217"/>
      <c r="H456" s="216"/>
      <c r="I456" s="216"/>
      <c r="J456" s="216"/>
      <c r="K456" s="216"/>
      <c r="L456" s="216"/>
      <c r="M456" s="216"/>
      <c r="N456" s="216"/>
      <c r="O456" s="216"/>
      <c r="P456" s="278"/>
      <c r="Q456" s="196"/>
      <c r="R456" s="196"/>
      <c r="S456" s="196"/>
      <c r="T456" s="196"/>
      <c r="U456" s="196"/>
      <c r="V456" s="196"/>
      <c r="W456" s="196"/>
      <c r="X456" s="196"/>
      <c r="Y456" s="196"/>
      <c r="Z456" s="220"/>
      <c r="AA456" s="221"/>
      <c r="AB456" s="221"/>
      <c r="AC456" s="221"/>
      <c r="AD456" s="221"/>
      <c r="AE456" s="221"/>
      <c r="AF456" s="221"/>
      <c r="AG456" s="221"/>
      <c r="AH456" s="221"/>
      <c r="AI456" s="221"/>
      <c r="AJ456" s="221"/>
      <c r="AK456" s="222"/>
      <c r="AL456" s="223"/>
      <c r="AM456" s="223"/>
    </row>
    <row r="457" spans="1:39" ht="50.25" thickBot="1" x14ac:dyDescent="0.25">
      <c r="A457" s="343"/>
      <c r="B457" s="225"/>
      <c r="C457" s="215"/>
      <c r="D457" s="613" t="s">
        <v>1634</v>
      </c>
      <c r="E457" s="226">
        <v>1</v>
      </c>
      <c r="F457" s="227" t="s">
        <v>1294</v>
      </c>
      <c r="G457" s="228" t="s">
        <v>76</v>
      </c>
      <c r="H457" s="229" t="s">
        <v>706</v>
      </c>
      <c r="I457" s="230" t="s">
        <v>539</v>
      </c>
      <c r="J457" s="229" t="s">
        <v>538</v>
      </c>
      <c r="K457" s="228" t="s">
        <v>1295</v>
      </c>
      <c r="L457" s="227" t="s">
        <v>560</v>
      </c>
      <c r="M457" s="230">
        <v>100</v>
      </c>
      <c r="N457" s="229" t="s">
        <v>437</v>
      </c>
      <c r="O457" s="230">
        <v>100</v>
      </c>
      <c r="P457" s="494">
        <f t="shared" ref="P457:P458" si="72">SUM(Q457:W457)</f>
        <v>25000</v>
      </c>
      <c r="Q457" s="495">
        <v>0</v>
      </c>
      <c r="R457" s="494">
        <v>0</v>
      </c>
      <c r="S457" s="495">
        <v>0</v>
      </c>
      <c r="T457" s="494">
        <v>0</v>
      </c>
      <c r="U457" s="495">
        <v>0</v>
      </c>
      <c r="V457" s="494">
        <v>0</v>
      </c>
      <c r="W457" s="495">
        <v>25000</v>
      </c>
      <c r="X457" s="491"/>
      <c r="Y457" s="505" t="s">
        <v>1296</v>
      </c>
      <c r="Z457" s="233"/>
      <c r="AA457" s="235"/>
      <c r="AB457" s="235"/>
      <c r="AC457" s="236"/>
      <c r="AD457" s="235"/>
      <c r="AE457" s="237"/>
      <c r="AF457" s="238"/>
      <c r="AG457" s="239"/>
      <c r="AH457" s="240"/>
      <c r="AI457" s="240"/>
      <c r="AJ457" s="508"/>
      <c r="AK457" s="242"/>
      <c r="AL457" s="243"/>
      <c r="AM457" s="243"/>
    </row>
    <row r="458" spans="1:39" ht="66.75" thickBot="1" x14ac:dyDescent="0.25">
      <c r="A458" s="343"/>
      <c r="B458" s="225"/>
      <c r="C458" s="215"/>
      <c r="D458" s="616" t="s">
        <v>1635</v>
      </c>
      <c r="E458" s="256">
        <v>1</v>
      </c>
      <c r="F458" s="257" t="s">
        <v>1297</v>
      </c>
      <c r="G458" s="258" t="s">
        <v>1298</v>
      </c>
      <c r="H458" s="259" t="s">
        <v>706</v>
      </c>
      <c r="I458" s="264" t="s">
        <v>539</v>
      </c>
      <c r="J458" s="259" t="s">
        <v>538</v>
      </c>
      <c r="K458" s="258" t="s">
        <v>1295</v>
      </c>
      <c r="L458" s="257" t="s">
        <v>560</v>
      </c>
      <c r="M458" s="264">
        <v>150</v>
      </c>
      <c r="N458" s="259" t="s">
        <v>437</v>
      </c>
      <c r="O458" s="264">
        <v>80</v>
      </c>
      <c r="P458" s="501">
        <f t="shared" si="72"/>
        <v>37500</v>
      </c>
      <c r="Q458" s="510">
        <v>0</v>
      </c>
      <c r="R458" s="501">
        <v>0</v>
      </c>
      <c r="S458" s="510">
        <v>0</v>
      </c>
      <c r="T458" s="501">
        <v>0</v>
      </c>
      <c r="U458" s="510">
        <v>0</v>
      </c>
      <c r="V458" s="501">
        <v>0</v>
      </c>
      <c r="W458" s="510">
        <v>37500</v>
      </c>
      <c r="X458" s="491"/>
      <c r="Y458" s="502" t="s">
        <v>1296</v>
      </c>
      <c r="Z458" s="233"/>
      <c r="AA458" s="235"/>
      <c r="AB458" s="235"/>
      <c r="AC458" s="236"/>
      <c r="AD458" s="235"/>
      <c r="AE458" s="237"/>
      <c r="AF458" s="238"/>
      <c r="AG458" s="239"/>
      <c r="AH458" s="240"/>
      <c r="AI458" s="240"/>
      <c r="AJ458" s="508"/>
      <c r="AK458" s="242"/>
      <c r="AL458" s="243"/>
      <c r="AM458" s="243"/>
    </row>
    <row r="459" spans="1:39" x14ac:dyDescent="0.2">
      <c r="A459" s="411"/>
      <c r="B459" s="193"/>
      <c r="C459" s="194"/>
      <c r="D459" s="27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414"/>
      <c r="Q459" s="413"/>
      <c r="R459" s="413"/>
      <c r="S459" s="413"/>
      <c r="T459" s="414"/>
      <c r="U459" s="413"/>
      <c r="V459" s="413"/>
      <c r="W459" s="413"/>
      <c r="X459" s="196"/>
      <c r="Y459" s="196"/>
      <c r="Z459" s="16"/>
      <c r="AA459" s="104"/>
      <c r="AB459" s="105"/>
      <c r="AC459" s="106"/>
      <c r="AD459" s="107"/>
      <c r="AE459" s="108"/>
      <c r="AF459" s="415"/>
      <c r="AG459" s="415"/>
      <c r="AH459" s="415"/>
      <c r="AI459" s="415"/>
      <c r="AJ459" s="415"/>
      <c r="AK459" s="415"/>
    </row>
    <row r="460" spans="1:39" s="224" customFormat="1" ht="17.25" thickBot="1" x14ac:dyDescent="0.25">
      <c r="A460" s="272"/>
      <c r="B460" s="272"/>
      <c r="C460" s="215"/>
      <c r="D460" s="216" t="s">
        <v>69</v>
      </c>
      <c r="E460" s="217"/>
      <c r="F460" s="217"/>
      <c r="G460" s="217"/>
      <c r="H460" s="216"/>
      <c r="I460" s="216"/>
      <c r="J460" s="216"/>
      <c r="K460" s="216"/>
      <c r="L460" s="216"/>
      <c r="M460" s="216"/>
      <c r="N460" s="216"/>
      <c r="O460" s="216"/>
      <c r="P460" s="278"/>
      <c r="Q460" s="278"/>
      <c r="R460" s="278"/>
      <c r="S460" s="278"/>
      <c r="T460" s="278"/>
      <c r="U460" s="278"/>
      <c r="V460" s="278"/>
      <c r="W460" s="278"/>
      <c r="X460" s="196"/>
      <c r="Y460" s="221"/>
      <c r="Z460" s="221"/>
      <c r="AA460" s="221"/>
      <c r="AB460" s="221"/>
      <c r="AC460" s="221"/>
      <c r="AD460" s="221"/>
      <c r="AE460" s="221"/>
      <c r="AF460" s="221"/>
      <c r="AG460" s="221"/>
      <c r="AH460" s="221"/>
      <c r="AI460" s="221"/>
      <c r="AJ460" s="222"/>
      <c r="AK460" s="223"/>
      <c r="AL460" s="223"/>
    </row>
    <row r="461" spans="1:39" ht="65.25" customHeight="1" thickBot="1" x14ac:dyDescent="0.25">
      <c r="A461" s="225" t="s">
        <v>254</v>
      </c>
      <c r="B461" s="513"/>
      <c r="C461" s="215"/>
      <c r="D461" s="315" t="s">
        <v>1636</v>
      </c>
      <c r="E461" s="365">
        <v>1</v>
      </c>
      <c r="F461" s="315" t="s">
        <v>717</v>
      </c>
      <c r="G461" s="316" t="s">
        <v>1591</v>
      </c>
      <c r="H461" s="317" t="s">
        <v>531</v>
      </c>
      <c r="I461" s="318" t="s">
        <v>539</v>
      </c>
      <c r="J461" s="317" t="s">
        <v>538</v>
      </c>
      <c r="K461" s="316" t="s">
        <v>537</v>
      </c>
      <c r="L461" s="315" t="s">
        <v>534</v>
      </c>
      <c r="M461" s="318">
        <v>1</v>
      </c>
      <c r="N461" s="317" t="s">
        <v>436</v>
      </c>
      <c r="O461" s="318">
        <v>100</v>
      </c>
      <c r="P461" s="319">
        <f>SUM(Q461:W461)</f>
        <v>215000</v>
      </c>
      <c r="Q461" s="320">
        <v>0</v>
      </c>
      <c r="R461" s="319">
        <v>0</v>
      </c>
      <c r="S461" s="320">
        <v>0</v>
      </c>
      <c r="T461" s="319">
        <v>0</v>
      </c>
      <c r="U461" s="319">
        <v>0</v>
      </c>
      <c r="V461" s="320">
        <v>0</v>
      </c>
      <c r="W461" s="319">
        <v>215000</v>
      </c>
      <c r="X461" s="196"/>
      <c r="Y461" s="496" t="s">
        <v>1276</v>
      </c>
      <c r="Z461" s="233"/>
      <c r="AA461" s="235"/>
      <c r="AB461" s="235"/>
      <c r="AC461" s="236"/>
      <c r="AD461" s="235"/>
      <c r="AE461" s="237"/>
      <c r="AF461" s="238"/>
      <c r="AG461" s="239"/>
      <c r="AH461" s="240"/>
      <c r="AI461" s="240"/>
      <c r="AJ461" s="268"/>
      <c r="AK461" s="242"/>
      <c r="AL461" s="243"/>
    </row>
    <row r="462" spans="1:39" x14ac:dyDescent="0.2">
      <c r="A462" s="411"/>
      <c r="B462" s="193"/>
      <c r="C462" s="194"/>
      <c r="D462" s="27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414"/>
      <c r="Q462" s="413"/>
      <c r="R462" s="413"/>
      <c r="S462" s="413"/>
      <c r="T462" s="414"/>
      <c r="U462" s="413"/>
      <c r="V462" s="413"/>
      <c r="W462" s="413"/>
      <c r="X462" s="196"/>
      <c r="Y462" s="196"/>
      <c r="Z462" s="16"/>
      <c r="AA462" s="104"/>
      <c r="AB462" s="105"/>
      <c r="AC462" s="106"/>
      <c r="AD462" s="107"/>
      <c r="AE462" s="108"/>
      <c r="AF462" s="415"/>
      <c r="AG462" s="415"/>
      <c r="AH462" s="415"/>
      <c r="AI462" s="415"/>
      <c r="AJ462" s="415"/>
      <c r="AK462" s="415"/>
    </row>
    <row r="463" spans="1:39" s="224" customFormat="1" ht="18.75" thickBot="1" x14ac:dyDescent="0.25">
      <c r="A463" s="215"/>
      <c r="B463" s="193"/>
      <c r="C463" s="194"/>
      <c r="D463" s="216" t="s">
        <v>71</v>
      </c>
      <c r="E463" s="217"/>
      <c r="F463" s="217"/>
      <c r="G463" s="217"/>
      <c r="H463" s="216"/>
      <c r="I463" s="216"/>
      <c r="J463" s="216"/>
      <c r="K463" s="216"/>
      <c r="L463" s="216"/>
      <c r="M463" s="216"/>
      <c r="N463" s="216"/>
      <c r="O463" s="216"/>
      <c r="P463" s="278"/>
      <c r="Q463" s="196"/>
      <c r="R463" s="196"/>
      <c r="S463" s="196"/>
      <c r="T463" s="196"/>
      <c r="U463" s="196"/>
      <c r="V463" s="196"/>
      <c r="W463" s="196"/>
      <c r="X463" s="196"/>
      <c r="Y463" s="196"/>
      <c r="Z463" s="220"/>
      <c r="AA463" s="221"/>
      <c r="AB463" s="221"/>
      <c r="AC463" s="221"/>
      <c r="AD463" s="221"/>
      <c r="AE463" s="221"/>
      <c r="AF463" s="221"/>
      <c r="AG463" s="221"/>
      <c r="AH463" s="221"/>
      <c r="AI463" s="221"/>
      <c r="AJ463" s="221"/>
      <c r="AK463" s="222"/>
      <c r="AL463" s="223"/>
      <c r="AM463" s="223"/>
    </row>
    <row r="464" spans="1:39" ht="49.5" x14ac:dyDescent="0.2">
      <c r="A464" s="225" t="s">
        <v>254</v>
      </c>
      <c r="B464" s="225"/>
      <c r="C464" s="215"/>
      <c r="D464" s="613" t="s">
        <v>1638</v>
      </c>
      <c r="E464" s="226">
        <v>1</v>
      </c>
      <c r="F464" s="227" t="s">
        <v>1299</v>
      </c>
      <c r="G464" s="228" t="s">
        <v>71</v>
      </c>
      <c r="H464" s="229" t="s">
        <v>706</v>
      </c>
      <c r="I464" s="230" t="s">
        <v>539</v>
      </c>
      <c r="J464" s="229" t="s">
        <v>538</v>
      </c>
      <c r="K464" s="228" t="s">
        <v>1300</v>
      </c>
      <c r="L464" s="227" t="s">
        <v>560</v>
      </c>
      <c r="M464" s="230">
        <v>1000</v>
      </c>
      <c r="N464" s="229" t="s">
        <v>437</v>
      </c>
      <c r="O464" s="230">
        <v>450</v>
      </c>
      <c r="P464" s="494">
        <f t="shared" ref="P464:P465" si="73">SUM(Q464:W464)</f>
        <v>80000</v>
      </c>
      <c r="Q464" s="495">
        <v>0</v>
      </c>
      <c r="R464" s="494">
        <v>0</v>
      </c>
      <c r="S464" s="495">
        <v>0</v>
      </c>
      <c r="T464" s="494">
        <v>0</v>
      </c>
      <c r="U464" s="495">
        <v>0</v>
      </c>
      <c r="V464" s="494">
        <v>0</v>
      </c>
      <c r="W464" s="495">
        <v>80000</v>
      </c>
      <c r="X464" s="491"/>
      <c r="Y464" s="496" t="s">
        <v>1281</v>
      </c>
      <c r="Z464" s="233"/>
      <c r="AA464" s="235"/>
      <c r="AB464" s="235"/>
      <c r="AC464" s="236"/>
      <c r="AD464" s="235"/>
      <c r="AE464" s="237"/>
      <c r="AF464" s="238"/>
      <c r="AG464" s="239"/>
      <c r="AH464" s="240"/>
      <c r="AI464" s="240"/>
      <c r="AJ464" s="508"/>
      <c r="AK464" s="242"/>
      <c r="AL464" s="243"/>
      <c r="AM464" s="243"/>
    </row>
    <row r="465" spans="1:39" ht="50.25" thickBot="1" x14ac:dyDescent="0.25">
      <c r="A465" s="225"/>
      <c r="B465" s="225"/>
      <c r="C465" s="215"/>
      <c r="D465" s="616" t="s">
        <v>1637</v>
      </c>
      <c r="E465" s="256">
        <v>1</v>
      </c>
      <c r="F465" s="257" t="s">
        <v>1299</v>
      </c>
      <c r="G465" s="258" t="s">
        <v>1301</v>
      </c>
      <c r="H465" s="259" t="s">
        <v>706</v>
      </c>
      <c r="I465" s="264" t="s">
        <v>539</v>
      </c>
      <c r="J465" s="259" t="s">
        <v>538</v>
      </c>
      <c r="K465" s="258" t="s">
        <v>1302</v>
      </c>
      <c r="L465" s="259" t="s">
        <v>534</v>
      </c>
      <c r="M465" s="264">
        <v>1</v>
      </c>
      <c r="N465" s="259" t="s">
        <v>436</v>
      </c>
      <c r="O465" s="264">
        <v>60</v>
      </c>
      <c r="P465" s="501">
        <f t="shared" si="73"/>
        <v>215000</v>
      </c>
      <c r="Q465" s="510">
        <v>0</v>
      </c>
      <c r="R465" s="501">
        <v>0</v>
      </c>
      <c r="S465" s="510">
        <v>0</v>
      </c>
      <c r="T465" s="501">
        <v>0</v>
      </c>
      <c r="U465" s="510">
        <v>0</v>
      </c>
      <c r="V465" s="501">
        <v>0</v>
      </c>
      <c r="W465" s="510">
        <v>215000</v>
      </c>
      <c r="X465" s="491"/>
      <c r="Y465" s="502" t="s">
        <v>1281</v>
      </c>
      <c r="Z465" s="233"/>
      <c r="AA465" s="235"/>
      <c r="AB465" s="235"/>
      <c r="AC465" s="236"/>
      <c r="AD465" s="235"/>
      <c r="AE465" s="237"/>
      <c r="AF465" s="238"/>
      <c r="AG465" s="239"/>
      <c r="AH465" s="240"/>
      <c r="AI465" s="240"/>
      <c r="AJ465" s="508"/>
      <c r="AK465" s="242"/>
      <c r="AL465" s="243"/>
      <c r="AM465" s="243"/>
    </row>
    <row r="466" spans="1:39" x14ac:dyDescent="0.2">
      <c r="A466" s="193"/>
      <c r="B466" s="193"/>
      <c r="C466" s="194"/>
      <c r="D466" s="27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414"/>
      <c r="Q466" s="413"/>
      <c r="R466" s="413"/>
      <c r="S466" s="413"/>
      <c r="T466" s="414"/>
      <c r="U466" s="413"/>
      <c r="V466" s="413"/>
      <c r="W466" s="413"/>
      <c r="X466" s="196"/>
      <c r="Y466" s="196"/>
      <c r="Z466" s="16"/>
      <c r="AA466" s="104"/>
      <c r="AB466" s="105"/>
      <c r="AC466" s="106"/>
      <c r="AD466" s="107"/>
      <c r="AE466" s="108"/>
      <c r="AF466" s="415"/>
      <c r="AG466" s="415"/>
      <c r="AH466" s="415"/>
      <c r="AI466" s="415"/>
      <c r="AJ466" s="415"/>
      <c r="AK466" s="415"/>
    </row>
    <row r="467" spans="1:39" s="224" customFormat="1" ht="18.75" thickBot="1" x14ac:dyDescent="0.25">
      <c r="A467" s="193"/>
      <c r="B467" s="193"/>
      <c r="C467" s="194"/>
      <c r="D467" s="216" t="s">
        <v>314</v>
      </c>
      <c r="E467" s="217"/>
      <c r="F467" s="217"/>
      <c r="G467" s="217"/>
      <c r="H467" s="216"/>
      <c r="I467" s="216"/>
      <c r="J467" s="216"/>
      <c r="K467" s="216"/>
      <c r="L467" s="216"/>
      <c r="M467" s="216"/>
      <c r="N467" s="216"/>
      <c r="O467" s="216"/>
      <c r="P467" s="278"/>
      <c r="Q467" s="196"/>
      <c r="R467" s="196"/>
      <c r="S467" s="196"/>
      <c r="T467" s="196"/>
      <c r="U467" s="196"/>
      <c r="V467" s="196"/>
      <c r="W467" s="196"/>
      <c r="X467" s="196"/>
      <c r="Y467" s="196"/>
      <c r="Z467" s="220"/>
      <c r="AA467" s="221"/>
      <c r="AB467" s="221"/>
      <c r="AC467" s="221"/>
      <c r="AD467" s="221"/>
      <c r="AE467" s="221"/>
      <c r="AF467" s="221"/>
      <c r="AG467" s="221"/>
      <c r="AH467" s="221"/>
      <c r="AI467" s="221"/>
      <c r="AJ467" s="221"/>
      <c r="AK467" s="222"/>
      <c r="AL467" s="223"/>
      <c r="AM467" s="223"/>
    </row>
    <row r="468" spans="1:39" ht="73.5" customHeight="1" thickBot="1" x14ac:dyDescent="0.25">
      <c r="A468" s="225" t="s">
        <v>254</v>
      </c>
      <c r="B468" s="225"/>
      <c r="C468" s="215"/>
      <c r="D468" s="615" t="s">
        <v>1639</v>
      </c>
      <c r="E468" s="315">
        <v>1</v>
      </c>
      <c r="F468" s="365" t="s">
        <v>741</v>
      </c>
      <c r="G468" s="366" t="s">
        <v>1303</v>
      </c>
      <c r="H468" s="318" t="s">
        <v>531</v>
      </c>
      <c r="I468" s="317" t="s">
        <v>539</v>
      </c>
      <c r="J468" s="318" t="s">
        <v>538</v>
      </c>
      <c r="K468" s="366" t="s">
        <v>1300</v>
      </c>
      <c r="L468" s="365" t="s">
        <v>560</v>
      </c>
      <c r="M468" s="317">
        <v>600</v>
      </c>
      <c r="N468" s="318" t="s">
        <v>437</v>
      </c>
      <c r="O468" s="317">
        <v>150</v>
      </c>
      <c r="P468" s="503">
        <f>SUM(Q468:W468)</f>
        <v>200000</v>
      </c>
      <c r="Q468" s="504">
        <v>0</v>
      </c>
      <c r="R468" s="503">
        <v>0</v>
      </c>
      <c r="S468" s="504">
        <v>0</v>
      </c>
      <c r="T468" s="503">
        <v>0</v>
      </c>
      <c r="U468" s="504">
        <v>0</v>
      </c>
      <c r="V468" s="503">
        <v>0</v>
      </c>
      <c r="W468" s="504">
        <v>200000</v>
      </c>
      <c r="X468" s="491"/>
      <c r="Y468" s="505" t="s">
        <v>1276</v>
      </c>
      <c r="Z468" s="233"/>
      <c r="AA468" s="235"/>
      <c r="AB468" s="235"/>
      <c r="AC468" s="236"/>
      <c r="AD468" s="235"/>
      <c r="AE468" s="237"/>
      <c r="AF468" s="238"/>
      <c r="AG468" s="239"/>
      <c r="AH468" s="240"/>
      <c r="AI468" s="240"/>
      <c r="AJ468" s="508"/>
      <c r="AK468" s="242"/>
      <c r="AL468" s="243"/>
      <c r="AM468" s="243"/>
    </row>
    <row r="469" spans="1:39" x14ac:dyDescent="0.2">
      <c r="A469" s="193"/>
      <c r="B469" s="193"/>
      <c r="C469" s="194"/>
      <c r="D469" s="27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414"/>
      <c r="Q469" s="413"/>
      <c r="R469" s="413"/>
      <c r="S469" s="413"/>
      <c r="T469" s="414"/>
      <c r="U469" s="413"/>
      <c r="V469" s="413"/>
      <c r="W469" s="413"/>
      <c r="X469" s="196"/>
      <c r="Y469" s="196"/>
      <c r="Z469" s="16"/>
      <c r="AA469" s="104"/>
      <c r="AB469" s="105"/>
      <c r="AC469" s="106"/>
      <c r="AD469" s="107"/>
      <c r="AE469" s="108"/>
      <c r="AF469" s="415"/>
      <c r="AG469" s="415"/>
      <c r="AH469" s="415"/>
      <c r="AI469" s="415"/>
      <c r="AJ469" s="415"/>
      <c r="AK469" s="415"/>
    </row>
    <row r="470" spans="1:39" s="224" customFormat="1" ht="18.75" thickBot="1" x14ac:dyDescent="0.25">
      <c r="A470" s="193"/>
      <c r="B470" s="193"/>
      <c r="C470" s="194"/>
      <c r="D470" s="216" t="s">
        <v>312</v>
      </c>
      <c r="E470" s="217"/>
      <c r="F470" s="217"/>
      <c r="G470" s="217"/>
      <c r="H470" s="216"/>
      <c r="I470" s="216"/>
      <c r="J470" s="216"/>
      <c r="K470" s="216"/>
      <c r="L470" s="216"/>
      <c r="M470" s="216"/>
      <c r="N470" s="216"/>
      <c r="O470" s="216"/>
      <c r="P470" s="278"/>
      <c r="Q470" s="196"/>
      <c r="R470" s="196"/>
      <c r="S470" s="196"/>
      <c r="T470" s="196"/>
      <c r="U470" s="196"/>
      <c r="V470" s="196"/>
      <c r="W470" s="196"/>
      <c r="X470" s="196"/>
      <c r="Y470" s="196"/>
      <c r="Z470" s="220"/>
      <c r="AA470" s="221"/>
      <c r="AB470" s="221"/>
      <c r="AC470" s="221"/>
      <c r="AD470" s="221"/>
      <c r="AE470" s="221"/>
      <c r="AF470" s="221"/>
      <c r="AG470" s="221"/>
      <c r="AH470" s="221"/>
      <c r="AI470" s="221"/>
      <c r="AJ470" s="221"/>
      <c r="AK470" s="222"/>
      <c r="AL470" s="223"/>
      <c r="AM470" s="223"/>
    </row>
    <row r="471" spans="1:39" ht="49.5" x14ac:dyDescent="0.2">
      <c r="A471" s="225" t="s">
        <v>540</v>
      </c>
      <c r="B471" s="225"/>
      <c r="C471" s="215"/>
      <c r="D471" s="613" t="s">
        <v>1640</v>
      </c>
      <c r="E471" s="226">
        <v>1</v>
      </c>
      <c r="F471" s="227" t="s">
        <v>715</v>
      </c>
      <c r="G471" s="228" t="s">
        <v>1304</v>
      </c>
      <c r="H471" s="230" t="s">
        <v>531</v>
      </c>
      <c r="I471" s="230" t="s">
        <v>539</v>
      </c>
      <c r="J471" s="229" t="s">
        <v>538</v>
      </c>
      <c r="K471" s="228" t="s">
        <v>1305</v>
      </c>
      <c r="L471" s="227" t="s">
        <v>560</v>
      </c>
      <c r="M471" s="230">
        <v>2500</v>
      </c>
      <c r="N471" s="229" t="s">
        <v>437</v>
      </c>
      <c r="O471" s="230">
        <v>1500</v>
      </c>
      <c r="P471" s="494">
        <f t="shared" ref="P471:P474" si="74">SUM(Q471:W471)</f>
        <v>250000</v>
      </c>
      <c r="Q471" s="495">
        <v>0</v>
      </c>
      <c r="R471" s="494">
        <v>0</v>
      </c>
      <c r="S471" s="495">
        <v>0</v>
      </c>
      <c r="T471" s="494">
        <v>0</v>
      </c>
      <c r="U471" s="495">
        <v>0</v>
      </c>
      <c r="V471" s="494">
        <v>0</v>
      </c>
      <c r="W471" s="495">
        <v>250000</v>
      </c>
      <c r="X471" s="491"/>
      <c r="Y471" s="496" t="s">
        <v>1276</v>
      </c>
      <c r="Z471" s="233"/>
      <c r="AA471" s="235"/>
      <c r="AB471" s="235"/>
      <c r="AC471" s="236"/>
      <c r="AD471" s="235"/>
      <c r="AE471" s="237"/>
      <c r="AF471" s="238"/>
      <c r="AG471" s="239"/>
      <c r="AH471" s="240"/>
      <c r="AI471" s="240"/>
      <c r="AJ471" s="508"/>
      <c r="AK471" s="242"/>
      <c r="AL471" s="243"/>
      <c r="AM471" s="243"/>
    </row>
    <row r="472" spans="1:39" ht="49.5" x14ac:dyDescent="0.2">
      <c r="A472" s="343"/>
      <c r="B472" s="225"/>
      <c r="C472" s="215"/>
      <c r="D472" s="617" t="s">
        <v>1641</v>
      </c>
      <c r="E472" s="244">
        <v>1</v>
      </c>
      <c r="F472" s="245" t="s">
        <v>744</v>
      </c>
      <c r="G472" s="246" t="s">
        <v>1306</v>
      </c>
      <c r="H472" s="248" t="s">
        <v>531</v>
      </c>
      <c r="I472" s="248" t="s">
        <v>539</v>
      </c>
      <c r="J472" s="247" t="s">
        <v>538</v>
      </c>
      <c r="K472" s="246" t="s">
        <v>537</v>
      </c>
      <c r="L472" s="245" t="s">
        <v>534</v>
      </c>
      <c r="M472" s="248">
        <v>1</v>
      </c>
      <c r="N472" s="247" t="s">
        <v>436</v>
      </c>
      <c r="O472" s="248">
        <v>150</v>
      </c>
      <c r="P472" s="514">
        <f t="shared" si="74"/>
        <v>215000</v>
      </c>
      <c r="Q472" s="515">
        <v>0</v>
      </c>
      <c r="R472" s="514">
        <v>0</v>
      </c>
      <c r="S472" s="515">
        <v>0</v>
      </c>
      <c r="T472" s="514">
        <v>0</v>
      </c>
      <c r="U472" s="515">
        <v>0</v>
      </c>
      <c r="V472" s="514">
        <v>0</v>
      </c>
      <c r="W472" s="515">
        <v>215000</v>
      </c>
      <c r="X472" s="491"/>
      <c r="Y472" s="516" t="s">
        <v>1276</v>
      </c>
      <c r="Z472" s="233"/>
      <c r="AA472" s="235"/>
      <c r="AB472" s="235"/>
      <c r="AC472" s="236"/>
      <c r="AD472" s="235"/>
      <c r="AE472" s="237"/>
      <c r="AF472" s="238"/>
      <c r="AG472" s="239"/>
      <c r="AH472" s="240"/>
      <c r="AI472" s="240"/>
      <c r="AJ472" s="497"/>
      <c r="AK472" s="242"/>
      <c r="AL472" s="243"/>
      <c r="AM472" s="243"/>
    </row>
    <row r="473" spans="1:39" ht="49.5" x14ac:dyDescent="0.2">
      <c r="A473" s="343"/>
      <c r="B473" s="225"/>
      <c r="C473" s="215"/>
      <c r="D473" s="617" t="s">
        <v>1642</v>
      </c>
      <c r="E473" s="244">
        <v>1</v>
      </c>
      <c r="F473" s="245" t="s">
        <v>744</v>
      </c>
      <c r="G473" s="246" t="s">
        <v>1307</v>
      </c>
      <c r="H473" s="248" t="s">
        <v>531</v>
      </c>
      <c r="I473" s="248" t="s">
        <v>539</v>
      </c>
      <c r="J473" s="247" t="s">
        <v>538</v>
      </c>
      <c r="K473" s="246" t="s">
        <v>537</v>
      </c>
      <c r="L473" s="245" t="s">
        <v>534</v>
      </c>
      <c r="M473" s="248">
        <v>1</v>
      </c>
      <c r="N473" s="247" t="s">
        <v>436</v>
      </c>
      <c r="O473" s="248">
        <v>80</v>
      </c>
      <c r="P473" s="514">
        <f t="shared" si="74"/>
        <v>215000</v>
      </c>
      <c r="Q473" s="515">
        <v>0</v>
      </c>
      <c r="R473" s="514">
        <v>0</v>
      </c>
      <c r="S473" s="515">
        <v>0</v>
      </c>
      <c r="T473" s="514">
        <v>0</v>
      </c>
      <c r="U473" s="515">
        <v>0</v>
      </c>
      <c r="V473" s="514">
        <v>0</v>
      </c>
      <c r="W473" s="515">
        <v>215000</v>
      </c>
      <c r="X473" s="491"/>
      <c r="Y473" s="516" t="s">
        <v>1276</v>
      </c>
      <c r="Z473" s="233"/>
      <c r="AA473" s="235"/>
      <c r="AB473" s="235"/>
      <c r="AC473" s="236"/>
      <c r="AD473" s="235"/>
      <c r="AE473" s="237"/>
      <c r="AF473" s="238"/>
      <c r="AG473" s="239"/>
      <c r="AH473" s="240"/>
      <c r="AI473" s="240"/>
      <c r="AJ473" s="497"/>
      <c r="AK473" s="242"/>
      <c r="AL473" s="243"/>
      <c r="AM473" s="243"/>
    </row>
    <row r="474" spans="1:39" ht="50.25" thickBot="1" x14ac:dyDescent="0.25">
      <c r="A474" s="343"/>
      <c r="B474" s="225"/>
      <c r="C474" s="215"/>
      <c r="D474" s="618" t="s">
        <v>1643</v>
      </c>
      <c r="E474" s="256">
        <v>1</v>
      </c>
      <c r="F474" s="257" t="s">
        <v>715</v>
      </c>
      <c r="G474" s="258" t="s">
        <v>1490</v>
      </c>
      <c r="H474" s="264" t="s">
        <v>531</v>
      </c>
      <c r="I474" s="264" t="s">
        <v>539</v>
      </c>
      <c r="J474" s="259" t="s">
        <v>538</v>
      </c>
      <c r="K474" s="258" t="s">
        <v>1305</v>
      </c>
      <c r="L474" s="257" t="s">
        <v>560</v>
      </c>
      <c r="M474" s="264">
        <v>200</v>
      </c>
      <c r="N474" s="259" t="s">
        <v>437</v>
      </c>
      <c r="O474" s="264">
        <v>300</v>
      </c>
      <c r="P474" s="501">
        <f t="shared" si="74"/>
        <v>40000</v>
      </c>
      <c r="Q474" s="510">
        <v>0</v>
      </c>
      <c r="R474" s="501">
        <v>0</v>
      </c>
      <c r="S474" s="510">
        <v>0</v>
      </c>
      <c r="T474" s="501">
        <v>0</v>
      </c>
      <c r="U474" s="510">
        <v>0</v>
      </c>
      <c r="V474" s="501">
        <v>0</v>
      </c>
      <c r="W474" s="510">
        <v>40000</v>
      </c>
      <c r="X474" s="491"/>
      <c r="Y474" s="502" t="s">
        <v>1276</v>
      </c>
      <c r="Z474" s="233"/>
      <c r="AA474" s="235"/>
      <c r="AB474" s="235"/>
      <c r="AC474" s="236"/>
      <c r="AD474" s="235"/>
      <c r="AE474" s="237"/>
      <c r="AF474" s="238"/>
      <c r="AG474" s="239"/>
      <c r="AH474" s="240"/>
      <c r="AI474" s="240"/>
      <c r="AJ474" s="497"/>
      <c r="AK474" s="242"/>
      <c r="AL474" s="243"/>
      <c r="AM474" s="243"/>
    </row>
    <row r="475" spans="1:39" ht="18.75" thickBot="1" x14ac:dyDescent="0.25">
      <c r="A475" s="411"/>
      <c r="B475" s="193"/>
      <c r="C475" s="194"/>
      <c r="D475" s="340"/>
      <c r="E475" s="340"/>
      <c r="F475" s="340"/>
      <c r="G475" s="340"/>
      <c r="H475" s="340"/>
      <c r="I475" s="412"/>
      <c r="J475" s="412"/>
      <c r="K475" s="412"/>
      <c r="L475" s="412"/>
      <c r="M475" s="412"/>
      <c r="N475" s="412"/>
      <c r="O475" s="412"/>
      <c r="P475" s="413"/>
      <c r="Q475" s="413"/>
      <c r="R475" s="413"/>
      <c r="S475" s="413"/>
      <c r="T475" s="414"/>
      <c r="U475" s="413"/>
      <c r="V475" s="413"/>
      <c r="W475" s="413"/>
      <c r="X475" s="196"/>
      <c r="Y475" s="196"/>
      <c r="Z475" s="16"/>
      <c r="AA475" s="104"/>
      <c r="AB475" s="105"/>
      <c r="AC475" s="106"/>
      <c r="AD475" s="107"/>
      <c r="AE475" s="108"/>
      <c r="AF475" s="415"/>
      <c r="AG475" s="415"/>
      <c r="AH475" s="415"/>
      <c r="AI475" s="415"/>
      <c r="AJ475" s="415"/>
      <c r="AK475" s="415"/>
    </row>
    <row r="476" spans="1:39" ht="45" customHeight="1" thickBot="1" x14ac:dyDescent="0.25">
      <c r="A476" s="210"/>
      <c r="B476" s="193"/>
      <c r="C476" s="194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3" t="s">
        <v>113</v>
      </c>
      <c r="P476" s="361">
        <f t="shared" ref="P476:W476" si="75">SUM(P432:P474)</f>
        <v>3617500</v>
      </c>
      <c r="Q476" s="361">
        <f t="shared" si="75"/>
        <v>0</v>
      </c>
      <c r="R476" s="361">
        <f t="shared" si="75"/>
        <v>0</v>
      </c>
      <c r="S476" s="361">
        <f t="shared" si="75"/>
        <v>0</v>
      </c>
      <c r="T476" s="361">
        <f t="shared" si="75"/>
        <v>0</v>
      </c>
      <c r="U476" s="361">
        <f t="shared" si="75"/>
        <v>0</v>
      </c>
      <c r="V476" s="361">
        <f t="shared" si="75"/>
        <v>0</v>
      </c>
      <c r="W476" s="325">
        <f t="shared" si="75"/>
        <v>3617500</v>
      </c>
      <c r="X476" s="196"/>
      <c r="Y476" s="196"/>
      <c r="Z476" s="210"/>
      <c r="AA476" s="210"/>
      <c r="AB476" s="211"/>
      <c r="AC476" s="211"/>
      <c r="AD476" s="212"/>
      <c r="AE476" s="211"/>
      <c r="AF476" s="214"/>
      <c r="AG476" s="214"/>
      <c r="AH476" s="214"/>
      <c r="AI476" s="214" t="s">
        <v>113</v>
      </c>
      <c r="AJ476" s="326">
        <v>0</v>
      </c>
      <c r="AK476" s="327"/>
      <c r="AL476" s="214"/>
      <c r="AM476" s="214"/>
    </row>
    <row r="477" spans="1:39" ht="18.75" thickBot="1" x14ac:dyDescent="0.25">
      <c r="A477" s="411"/>
      <c r="B477" s="193"/>
      <c r="C477" s="194"/>
      <c r="D477" s="340"/>
      <c r="E477" s="340"/>
      <c r="F477" s="340"/>
      <c r="G477" s="340"/>
      <c r="H477" s="340"/>
      <c r="I477" s="412"/>
      <c r="J477" s="412"/>
      <c r="K477" s="412"/>
      <c r="L477" s="412"/>
      <c r="M477" s="412"/>
      <c r="N477" s="412"/>
      <c r="O477" s="412"/>
      <c r="P477" s="413"/>
      <c r="Q477" s="413"/>
      <c r="R477" s="413"/>
      <c r="S477" s="413"/>
      <c r="T477" s="414"/>
      <c r="U477" s="413"/>
      <c r="V477" s="413"/>
      <c r="W477" s="413"/>
      <c r="X477" s="196"/>
      <c r="Y477" s="196"/>
      <c r="Z477" s="16"/>
      <c r="AA477" s="104"/>
      <c r="AB477" s="105"/>
      <c r="AC477" s="106"/>
      <c r="AD477" s="107"/>
      <c r="AE477" s="108"/>
      <c r="AF477" s="415"/>
      <c r="AG477" s="415"/>
      <c r="AH477" s="415"/>
      <c r="AI477" s="415"/>
      <c r="AJ477" s="415"/>
      <c r="AK477" s="415"/>
    </row>
    <row r="478" spans="1:39" ht="21" thickBot="1" x14ac:dyDescent="0.25">
      <c r="A478" s="103"/>
      <c r="B478" s="193"/>
      <c r="C478" s="194"/>
      <c r="D478" s="96" t="s">
        <v>1536</v>
      </c>
      <c r="E478" s="97"/>
      <c r="F478" s="97"/>
      <c r="G478" s="97"/>
      <c r="H478" s="94"/>
      <c r="I478" s="94"/>
      <c r="J478" s="94"/>
      <c r="K478" s="94"/>
      <c r="L478" s="94"/>
      <c r="M478" s="94"/>
      <c r="N478" s="94"/>
      <c r="O478" s="94"/>
      <c r="P478" s="98"/>
      <c r="Q478" s="98"/>
      <c r="R478" s="98"/>
      <c r="S478" s="98"/>
      <c r="T478" s="98"/>
      <c r="U478" s="98"/>
      <c r="V478" s="98"/>
      <c r="W478" s="95"/>
      <c r="X478" s="196"/>
      <c r="Y478" s="196"/>
      <c r="Z478" s="5"/>
      <c r="AA478" s="100"/>
      <c r="AB478" s="99"/>
      <c r="AC478" s="99"/>
      <c r="AD478" s="99"/>
      <c r="AE478" s="99"/>
      <c r="AF478" s="99"/>
      <c r="AG478" s="99"/>
      <c r="AH478" s="99"/>
      <c r="AI478" s="99"/>
      <c r="AJ478" s="99"/>
      <c r="AK478" s="99"/>
      <c r="AL478" s="101"/>
      <c r="AM478" s="99"/>
    </row>
    <row r="479" spans="1:39" x14ac:dyDescent="0.2">
      <c r="A479" s="411"/>
      <c r="B479" s="193"/>
      <c r="C479" s="194"/>
      <c r="D479" s="340"/>
      <c r="E479" s="340"/>
      <c r="F479" s="340"/>
      <c r="G479" s="340"/>
      <c r="H479" s="340"/>
      <c r="I479" s="412"/>
      <c r="J479" s="412"/>
      <c r="K479" s="412"/>
      <c r="L479" s="412"/>
      <c r="M479" s="412"/>
      <c r="N479" s="412"/>
      <c r="O479" s="412"/>
      <c r="P479" s="413"/>
      <c r="Q479" s="413"/>
      <c r="R479" s="413"/>
      <c r="S479" s="413"/>
      <c r="T479" s="414"/>
      <c r="U479" s="413"/>
      <c r="V479" s="413"/>
      <c r="W479" s="413"/>
      <c r="X479" s="196"/>
      <c r="Y479" s="196"/>
      <c r="Z479" s="16"/>
      <c r="AA479" s="104"/>
      <c r="AB479" s="105"/>
      <c r="AC479" s="106"/>
      <c r="AD479" s="107"/>
      <c r="AE479" s="108"/>
      <c r="AF479" s="415"/>
      <c r="AG479" s="415"/>
      <c r="AH479" s="415"/>
      <c r="AI479" s="415"/>
      <c r="AJ479" s="415"/>
      <c r="AK479" s="415"/>
    </row>
    <row r="480" spans="1:39" s="224" customFormat="1" ht="18.75" thickBot="1" x14ac:dyDescent="0.25">
      <c r="A480" s="215"/>
      <c r="B480" s="193"/>
      <c r="C480" s="194"/>
      <c r="D480" s="219" t="s">
        <v>7</v>
      </c>
      <c r="E480" s="218"/>
      <c r="F480" s="218"/>
      <c r="G480" s="218"/>
      <c r="H480" s="219"/>
      <c r="I480" s="219"/>
      <c r="J480" s="219"/>
      <c r="K480" s="219"/>
      <c r="L480" s="219"/>
      <c r="M480" s="219"/>
      <c r="N480" s="219"/>
      <c r="O480" s="219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220"/>
      <c r="AA480" s="221"/>
      <c r="AB480" s="221"/>
      <c r="AC480" s="221"/>
      <c r="AD480" s="221"/>
      <c r="AE480" s="221"/>
      <c r="AF480" s="221"/>
      <c r="AG480" s="221"/>
      <c r="AH480" s="221"/>
      <c r="AI480" s="221"/>
      <c r="AJ480" s="221"/>
      <c r="AK480" s="222"/>
      <c r="AL480" s="223"/>
      <c r="AM480" s="223"/>
    </row>
    <row r="481" spans="1:39" ht="49.5" x14ac:dyDescent="0.2">
      <c r="A481" s="225" t="s">
        <v>1486</v>
      </c>
      <c r="B481" s="225"/>
      <c r="C481" s="215"/>
      <c r="D481" s="226" t="s">
        <v>1644</v>
      </c>
      <c r="E481" s="227">
        <v>1</v>
      </c>
      <c r="F481" s="226" t="s">
        <v>1308</v>
      </c>
      <c r="G481" s="283" t="s">
        <v>1309</v>
      </c>
      <c r="H481" s="230" t="s">
        <v>726</v>
      </c>
      <c r="I481" s="229" t="s">
        <v>539</v>
      </c>
      <c r="J481" s="399" t="s">
        <v>538</v>
      </c>
      <c r="K481" s="228" t="s">
        <v>564</v>
      </c>
      <c r="L481" s="226" t="s">
        <v>560</v>
      </c>
      <c r="M481" s="229">
        <v>1500</v>
      </c>
      <c r="N481" s="230" t="s">
        <v>437</v>
      </c>
      <c r="O481" s="229">
        <v>800</v>
      </c>
      <c r="P481" s="495">
        <f>SUM(Q481:W481)</f>
        <v>1425000</v>
      </c>
      <c r="Q481" s="494">
        <v>0</v>
      </c>
      <c r="R481" s="495">
        <v>0</v>
      </c>
      <c r="S481" s="494">
        <v>0</v>
      </c>
      <c r="T481" s="495">
        <v>0</v>
      </c>
      <c r="U481" s="494">
        <v>0</v>
      </c>
      <c r="V481" s="495">
        <v>0</v>
      </c>
      <c r="W481" s="517">
        <v>1425000</v>
      </c>
      <c r="X481" s="491"/>
      <c r="Y481" s="496" t="s">
        <v>1276</v>
      </c>
      <c r="Z481" s="233"/>
      <c r="AA481" s="235"/>
      <c r="AB481" s="235"/>
      <c r="AC481" s="236"/>
      <c r="AD481" s="235"/>
      <c r="AE481" s="237"/>
      <c r="AF481" s="238"/>
      <c r="AG481" s="239"/>
      <c r="AH481" s="240"/>
      <c r="AI481" s="240"/>
      <c r="AJ481" s="508"/>
      <c r="AK481" s="242"/>
      <c r="AL481" s="243"/>
      <c r="AM481" s="243"/>
    </row>
    <row r="482" spans="1:39" ht="33" x14ac:dyDescent="0.2">
      <c r="A482" s="225" t="s">
        <v>160</v>
      </c>
      <c r="B482" s="289"/>
      <c r="C482" s="215"/>
      <c r="D482" s="309" t="s">
        <v>1645</v>
      </c>
      <c r="E482" s="308">
        <v>1</v>
      </c>
      <c r="F482" s="309" t="s">
        <v>708</v>
      </c>
      <c r="G482" s="348" t="s">
        <v>544</v>
      </c>
      <c r="H482" s="303" t="s">
        <v>706</v>
      </c>
      <c r="I482" s="345" t="s">
        <v>539</v>
      </c>
      <c r="J482" s="518" t="s">
        <v>538</v>
      </c>
      <c r="K482" s="344" t="s">
        <v>564</v>
      </c>
      <c r="L482" s="309" t="s">
        <v>534</v>
      </c>
      <c r="M482" s="345">
        <v>200</v>
      </c>
      <c r="N482" s="303" t="s">
        <v>437</v>
      </c>
      <c r="O482" s="345">
        <v>100</v>
      </c>
      <c r="P482" s="304">
        <f>SUM(Q482:W482)</f>
        <v>190000</v>
      </c>
      <c r="Q482" s="252">
        <v>0</v>
      </c>
      <c r="R482" s="304">
        <v>0</v>
      </c>
      <c r="S482" s="252">
        <v>0</v>
      </c>
      <c r="T482" s="304">
        <v>0</v>
      </c>
      <c r="U482" s="252">
        <v>0</v>
      </c>
      <c r="V482" s="304">
        <v>0</v>
      </c>
      <c r="W482" s="379">
        <v>190000</v>
      </c>
      <c r="X482" s="196"/>
      <c r="Y482" s="516" t="s">
        <v>1276</v>
      </c>
      <c r="Z482" s="233"/>
      <c r="AA482" s="235"/>
      <c r="AB482" s="235"/>
      <c r="AC482" s="236"/>
      <c r="AD482" s="235"/>
      <c r="AE482" s="237"/>
      <c r="AF482" s="238"/>
      <c r="AG482" s="239"/>
      <c r="AH482" s="240"/>
      <c r="AI482" s="240"/>
      <c r="AJ482" s="268"/>
      <c r="AK482" s="242"/>
      <c r="AL482" s="243"/>
    </row>
    <row r="483" spans="1:39" ht="49.5" x14ac:dyDescent="0.2">
      <c r="A483" s="225" t="s">
        <v>236</v>
      </c>
      <c r="B483" s="289"/>
      <c r="C483" s="215"/>
      <c r="D483" s="244" t="s">
        <v>1646</v>
      </c>
      <c r="E483" s="245">
        <v>1</v>
      </c>
      <c r="F483" s="244" t="s">
        <v>707</v>
      </c>
      <c r="G483" s="285" t="s">
        <v>1310</v>
      </c>
      <c r="H483" s="248" t="s">
        <v>1311</v>
      </c>
      <c r="I483" s="247" t="s">
        <v>539</v>
      </c>
      <c r="J483" s="519" t="s">
        <v>538</v>
      </c>
      <c r="K483" s="246" t="s">
        <v>1312</v>
      </c>
      <c r="L483" s="244" t="s">
        <v>534</v>
      </c>
      <c r="M483" s="247">
        <v>100</v>
      </c>
      <c r="N483" s="248" t="s">
        <v>437</v>
      </c>
      <c r="O483" s="247">
        <v>200</v>
      </c>
      <c r="P483" s="251">
        <f>SUM(Q483:W483)</f>
        <v>95000</v>
      </c>
      <c r="Q483" s="250">
        <v>0</v>
      </c>
      <c r="R483" s="251">
        <v>0</v>
      </c>
      <c r="S483" s="250">
        <v>0</v>
      </c>
      <c r="T483" s="251">
        <v>0</v>
      </c>
      <c r="U483" s="250">
        <v>0</v>
      </c>
      <c r="V483" s="251">
        <v>0</v>
      </c>
      <c r="W483" s="286">
        <v>95000</v>
      </c>
      <c r="X483" s="196"/>
      <c r="Y483" s="516" t="s">
        <v>1276</v>
      </c>
      <c r="Z483" s="233"/>
      <c r="AA483" s="235"/>
      <c r="AB483" s="235"/>
      <c r="AC483" s="236"/>
      <c r="AD483" s="235"/>
      <c r="AE483" s="237"/>
      <c r="AF483" s="238"/>
      <c r="AG483" s="239"/>
      <c r="AH483" s="240"/>
      <c r="AI483" s="240"/>
      <c r="AJ483" s="268"/>
      <c r="AK483" s="242">
        <f>SUM(AL483:AL483)</f>
        <v>0</v>
      </c>
      <c r="AL483" s="243">
        <v>0</v>
      </c>
    </row>
    <row r="484" spans="1:39" ht="66.75" thickBot="1" x14ac:dyDescent="0.25">
      <c r="A484" s="343"/>
      <c r="B484" s="520"/>
      <c r="C484" s="215"/>
      <c r="D484" s="244" t="s">
        <v>1647</v>
      </c>
      <c r="E484" s="245">
        <v>1</v>
      </c>
      <c r="F484" s="244" t="s">
        <v>708</v>
      </c>
      <c r="G484" s="285" t="s">
        <v>1491</v>
      </c>
      <c r="H484" s="248" t="s">
        <v>706</v>
      </c>
      <c r="I484" s="247" t="s">
        <v>539</v>
      </c>
      <c r="J484" s="519" t="s">
        <v>538</v>
      </c>
      <c r="K484" s="246" t="s">
        <v>1314</v>
      </c>
      <c r="L484" s="244" t="s">
        <v>534</v>
      </c>
      <c r="M484" s="247">
        <v>150</v>
      </c>
      <c r="N484" s="248" t="s">
        <v>437</v>
      </c>
      <c r="O484" s="247">
        <v>500</v>
      </c>
      <c r="P484" s="251">
        <f>SUM(Q484:W484)</f>
        <v>142500</v>
      </c>
      <c r="Q484" s="250">
        <v>0</v>
      </c>
      <c r="R484" s="251">
        <v>0</v>
      </c>
      <c r="S484" s="250">
        <v>0</v>
      </c>
      <c r="T484" s="251">
        <v>0</v>
      </c>
      <c r="U484" s="250">
        <v>0</v>
      </c>
      <c r="V484" s="251">
        <v>0</v>
      </c>
      <c r="W484" s="286">
        <v>142500</v>
      </c>
      <c r="X484" s="196"/>
      <c r="Y484" s="502" t="s">
        <v>1276</v>
      </c>
      <c r="Z484" s="233"/>
      <c r="AA484" s="235"/>
      <c r="AB484" s="235"/>
      <c r="AC484" s="236"/>
      <c r="AD484" s="235"/>
      <c r="AE484" s="237"/>
      <c r="AF484" s="238"/>
      <c r="AG484" s="239"/>
      <c r="AH484" s="240"/>
      <c r="AI484" s="240"/>
      <c r="AJ484" s="268"/>
      <c r="AK484" s="242"/>
      <c r="AL484" s="243"/>
    </row>
    <row r="485" spans="1:39" ht="51.75" thickBot="1" x14ac:dyDescent="0.25">
      <c r="A485" s="343" t="s">
        <v>399</v>
      </c>
      <c r="B485" s="520"/>
      <c r="C485" s="215"/>
      <c r="D485" s="256" t="s">
        <v>1648</v>
      </c>
      <c r="E485" s="257">
        <v>1</v>
      </c>
      <c r="F485" s="256" t="s">
        <v>708</v>
      </c>
      <c r="G485" s="349" t="s">
        <v>1313</v>
      </c>
      <c r="H485" s="264" t="s">
        <v>706</v>
      </c>
      <c r="I485" s="259" t="s">
        <v>539</v>
      </c>
      <c r="J485" s="398" t="s">
        <v>538</v>
      </c>
      <c r="K485" s="258" t="s">
        <v>1314</v>
      </c>
      <c r="L485" s="256" t="s">
        <v>534</v>
      </c>
      <c r="M485" s="259">
        <v>100</v>
      </c>
      <c r="N485" s="264" t="s">
        <v>437</v>
      </c>
      <c r="O485" s="259">
        <v>500</v>
      </c>
      <c r="P485" s="266">
        <f>SUM(Q485:W485)</f>
        <v>95000</v>
      </c>
      <c r="Q485" s="267">
        <v>0</v>
      </c>
      <c r="R485" s="266">
        <v>0</v>
      </c>
      <c r="S485" s="267">
        <v>0</v>
      </c>
      <c r="T485" s="266">
        <v>0</v>
      </c>
      <c r="U485" s="267">
        <v>0</v>
      </c>
      <c r="V485" s="266">
        <v>0</v>
      </c>
      <c r="W485" s="350">
        <v>95000</v>
      </c>
      <c r="X485" s="196"/>
      <c r="Y485" s="502" t="s">
        <v>1276</v>
      </c>
      <c r="Z485" s="233"/>
      <c r="AA485" s="235"/>
      <c r="AB485" s="235"/>
      <c r="AC485" s="236"/>
      <c r="AD485" s="235"/>
      <c r="AE485" s="237"/>
      <c r="AF485" s="238"/>
      <c r="AG485" s="239"/>
      <c r="AH485" s="240"/>
      <c r="AI485" s="240"/>
      <c r="AJ485" s="268"/>
      <c r="AK485" s="242"/>
      <c r="AL485" s="243"/>
    </row>
    <row r="486" spans="1:39" x14ac:dyDescent="0.2">
      <c r="A486" s="193"/>
      <c r="B486" s="193"/>
      <c r="C486" s="194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414"/>
      <c r="Q486" s="413"/>
      <c r="R486" s="413"/>
      <c r="S486" s="413"/>
      <c r="T486" s="414"/>
      <c r="U486" s="413"/>
      <c r="V486" s="413"/>
      <c r="W486" s="413"/>
      <c r="X486" s="196"/>
      <c r="Y486" s="196"/>
      <c r="Z486" s="16"/>
      <c r="AA486" s="104"/>
      <c r="AB486" s="105"/>
      <c r="AC486" s="106"/>
      <c r="AD486" s="107"/>
      <c r="AE486" s="108"/>
      <c r="AF486" s="415"/>
      <c r="AG486" s="415"/>
      <c r="AH486" s="415"/>
      <c r="AI486" s="415"/>
      <c r="AJ486" s="415"/>
      <c r="AK486" s="415"/>
    </row>
    <row r="487" spans="1:39" s="224" customFormat="1" ht="18.75" thickBot="1" x14ac:dyDescent="0.25">
      <c r="A487" s="193"/>
      <c r="B487" s="193"/>
      <c r="C487" s="194"/>
      <c r="D487" s="216" t="s">
        <v>37</v>
      </c>
      <c r="E487" s="217"/>
      <c r="F487" s="217"/>
      <c r="G487" s="217"/>
      <c r="H487" s="216"/>
      <c r="I487" s="216"/>
      <c r="J487" s="216"/>
      <c r="K487" s="216"/>
      <c r="L487" s="216"/>
      <c r="M487" s="216"/>
      <c r="N487" s="216"/>
      <c r="O487" s="216"/>
      <c r="P487" s="278"/>
      <c r="Q487" s="196"/>
      <c r="R487" s="196"/>
      <c r="S487" s="196"/>
      <c r="T487" s="196"/>
      <c r="U487" s="196"/>
      <c r="V487" s="196"/>
      <c r="W487" s="196"/>
      <c r="X487" s="196"/>
      <c r="Y487" s="196"/>
      <c r="Z487" s="220"/>
      <c r="AA487" s="221"/>
      <c r="AB487" s="221"/>
      <c r="AC487" s="221"/>
      <c r="AD487" s="221"/>
      <c r="AE487" s="221"/>
      <c r="AF487" s="221"/>
      <c r="AG487" s="221"/>
      <c r="AH487" s="221"/>
      <c r="AI487" s="221"/>
      <c r="AJ487" s="221"/>
      <c r="AK487" s="222"/>
      <c r="AL487" s="223"/>
      <c r="AM487" s="223"/>
    </row>
    <row r="488" spans="1:39" ht="66" x14ac:dyDescent="0.2">
      <c r="A488" s="225" t="s">
        <v>324</v>
      </c>
      <c r="B488" s="225"/>
      <c r="C488" s="215"/>
      <c r="D488" s="606" t="s">
        <v>1649</v>
      </c>
      <c r="E488" s="226">
        <v>1</v>
      </c>
      <c r="F488" s="227" t="s">
        <v>736</v>
      </c>
      <c r="G488" s="228" t="s">
        <v>1315</v>
      </c>
      <c r="H488" s="229" t="s">
        <v>531</v>
      </c>
      <c r="I488" s="230" t="s">
        <v>539</v>
      </c>
      <c r="J488" s="229" t="s">
        <v>538</v>
      </c>
      <c r="K488" s="228" t="s">
        <v>571</v>
      </c>
      <c r="L488" s="227" t="s">
        <v>534</v>
      </c>
      <c r="M488" s="230">
        <v>1</v>
      </c>
      <c r="N488" s="229" t="s">
        <v>594</v>
      </c>
      <c r="O488" s="230">
        <v>100</v>
      </c>
      <c r="P488" s="494">
        <f t="shared" ref="P488:P489" si="76">SUM(Q488:W488)</f>
        <v>250000</v>
      </c>
      <c r="Q488" s="495">
        <v>0</v>
      </c>
      <c r="R488" s="494">
        <v>0</v>
      </c>
      <c r="S488" s="495">
        <v>0</v>
      </c>
      <c r="T488" s="494">
        <v>0</v>
      </c>
      <c r="U488" s="495">
        <v>0</v>
      </c>
      <c r="V488" s="494">
        <v>0</v>
      </c>
      <c r="W488" s="495">
        <v>250000</v>
      </c>
      <c r="X488" s="491"/>
      <c r="Y488" s="496" t="s">
        <v>1276</v>
      </c>
      <c r="Z488" s="233"/>
      <c r="AA488" s="235"/>
      <c r="AB488" s="235"/>
      <c r="AC488" s="236"/>
      <c r="AD488" s="235"/>
      <c r="AE488" s="237"/>
      <c r="AF488" s="238"/>
      <c r="AG488" s="239"/>
      <c r="AH488" s="240"/>
      <c r="AI488" s="240"/>
      <c r="AJ488" s="508"/>
      <c r="AK488" s="242"/>
      <c r="AL488" s="243"/>
      <c r="AM488" s="243"/>
    </row>
    <row r="489" spans="1:39" ht="66" x14ac:dyDescent="0.2">
      <c r="A489" s="225"/>
      <c r="B489" s="225"/>
      <c r="C489" s="215"/>
      <c r="D489" s="307" t="s">
        <v>1650</v>
      </c>
      <c r="E489" s="244">
        <v>1</v>
      </c>
      <c r="F489" s="245" t="s">
        <v>757</v>
      </c>
      <c r="G489" s="246" t="s">
        <v>1492</v>
      </c>
      <c r="H489" s="247" t="s">
        <v>706</v>
      </c>
      <c r="I489" s="248" t="s">
        <v>539</v>
      </c>
      <c r="J489" s="247" t="s">
        <v>538</v>
      </c>
      <c r="K489" s="246" t="s">
        <v>1314</v>
      </c>
      <c r="L489" s="245" t="s">
        <v>534</v>
      </c>
      <c r="M489" s="248">
        <v>181.5</v>
      </c>
      <c r="N489" s="247" t="s">
        <v>437</v>
      </c>
      <c r="O489" s="248">
        <v>500</v>
      </c>
      <c r="P489" s="514">
        <f t="shared" si="76"/>
        <v>409561</v>
      </c>
      <c r="Q489" s="515">
        <v>0</v>
      </c>
      <c r="R489" s="514">
        <v>0</v>
      </c>
      <c r="S489" s="515">
        <v>0</v>
      </c>
      <c r="T489" s="514">
        <v>0</v>
      </c>
      <c r="U489" s="515">
        <v>0</v>
      </c>
      <c r="V489" s="514">
        <v>0</v>
      </c>
      <c r="W489" s="515">
        <v>409561</v>
      </c>
      <c r="X489" s="491"/>
      <c r="Y489" s="516" t="s">
        <v>1316</v>
      </c>
      <c r="Z489" s="233"/>
      <c r="AA489" s="235"/>
      <c r="AB489" s="235"/>
      <c r="AC489" s="236"/>
      <c r="AD489" s="235"/>
      <c r="AE489" s="237"/>
      <c r="AF489" s="238"/>
      <c r="AG489" s="239"/>
      <c r="AH489" s="240"/>
      <c r="AI489" s="240"/>
      <c r="AJ489" s="508"/>
      <c r="AK489" s="242"/>
      <c r="AL489" s="243"/>
      <c r="AM489" s="243"/>
    </row>
    <row r="490" spans="1:39" ht="66.75" thickBot="1" x14ac:dyDescent="0.25">
      <c r="A490" s="225"/>
      <c r="B490" s="225"/>
      <c r="C490" s="215"/>
      <c r="D490" s="346" t="s">
        <v>1651</v>
      </c>
      <c r="E490" s="256">
        <v>1</v>
      </c>
      <c r="F490" s="257" t="s">
        <v>757</v>
      </c>
      <c r="G490" s="258" t="s">
        <v>1493</v>
      </c>
      <c r="H490" s="259" t="s">
        <v>706</v>
      </c>
      <c r="I490" s="264" t="s">
        <v>539</v>
      </c>
      <c r="J490" s="259" t="s">
        <v>538</v>
      </c>
      <c r="K490" s="258" t="s">
        <v>577</v>
      </c>
      <c r="L490" s="257" t="s">
        <v>534</v>
      </c>
      <c r="M490" s="264">
        <v>150</v>
      </c>
      <c r="N490" s="259" t="s">
        <v>437</v>
      </c>
      <c r="O490" s="264">
        <v>500</v>
      </c>
      <c r="P490" s="501">
        <f>SUM(Q490:W490)</f>
        <v>100331</v>
      </c>
      <c r="Q490" s="510">
        <v>0</v>
      </c>
      <c r="R490" s="501">
        <v>0</v>
      </c>
      <c r="S490" s="510">
        <v>0</v>
      </c>
      <c r="T490" s="501">
        <v>0</v>
      </c>
      <c r="U490" s="510">
        <v>0</v>
      </c>
      <c r="V490" s="501">
        <v>0</v>
      </c>
      <c r="W490" s="510">
        <v>100331</v>
      </c>
      <c r="X490" s="491"/>
      <c r="Y490" s="502" t="s">
        <v>1316</v>
      </c>
      <c r="Z490" s="233"/>
      <c r="AA490" s="235"/>
      <c r="AB490" s="235"/>
      <c r="AC490" s="236"/>
      <c r="AD490" s="235"/>
      <c r="AE490" s="237"/>
      <c r="AF490" s="238"/>
      <c r="AG490" s="239"/>
      <c r="AH490" s="240"/>
      <c r="AI490" s="240"/>
      <c r="AJ490" s="508"/>
      <c r="AK490" s="242"/>
      <c r="AL490" s="243"/>
      <c r="AM490" s="243"/>
    </row>
    <row r="491" spans="1:39" x14ac:dyDescent="0.2">
      <c r="A491" s="193"/>
      <c r="B491" s="193"/>
      <c r="C491" s="194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414"/>
      <c r="Q491" s="413"/>
      <c r="R491" s="413"/>
      <c r="S491" s="413"/>
      <c r="T491" s="414"/>
      <c r="U491" s="413"/>
      <c r="V491" s="413"/>
      <c r="W491" s="413"/>
      <c r="X491" s="196"/>
      <c r="Y491" s="196"/>
      <c r="Z491" s="16"/>
      <c r="AA491" s="104"/>
      <c r="AB491" s="105"/>
      <c r="AC491" s="106"/>
      <c r="AD491" s="107"/>
      <c r="AE491" s="108"/>
      <c r="AF491" s="415"/>
      <c r="AG491" s="415"/>
      <c r="AH491" s="415"/>
      <c r="AI491" s="415"/>
      <c r="AJ491" s="415"/>
      <c r="AK491" s="415"/>
    </row>
    <row r="492" spans="1:39" s="224" customFormat="1" ht="18.75" thickBot="1" x14ac:dyDescent="0.25">
      <c r="A492" s="193"/>
      <c r="B492" s="193"/>
      <c r="C492" s="194"/>
      <c r="D492" s="216" t="s">
        <v>75</v>
      </c>
      <c r="E492" s="217"/>
      <c r="F492" s="217"/>
      <c r="G492" s="217"/>
      <c r="H492" s="216"/>
      <c r="I492" s="216"/>
      <c r="J492" s="216"/>
      <c r="K492" s="216"/>
      <c r="L492" s="216"/>
      <c r="M492" s="216"/>
      <c r="N492" s="216"/>
      <c r="O492" s="216"/>
      <c r="P492" s="278"/>
      <c r="Q492" s="196"/>
      <c r="R492" s="196"/>
      <c r="S492" s="196"/>
      <c r="T492" s="196"/>
      <c r="U492" s="196"/>
      <c r="V492" s="196"/>
      <c r="W492" s="196"/>
      <c r="X492" s="196"/>
      <c r="Y492" s="196"/>
      <c r="Z492" s="220"/>
      <c r="AA492" s="221"/>
      <c r="AB492" s="221"/>
      <c r="AC492" s="221"/>
      <c r="AD492" s="221"/>
      <c r="AE492" s="221"/>
      <c r="AF492" s="221"/>
      <c r="AG492" s="221"/>
      <c r="AH492" s="221"/>
      <c r="AI492" s="221"/>
      <c r="AJ492" s="221"/>
      <c r="AK492" s="222"/>
      <c r="AL492" s="223"/>
      <c r="AM492" s="223"/>
    </row>
    <row r="493" spans="1:39" ht="82.5" x14ac:dyDescent="0.2">
      <c r="A493" s="225" t="s">
        <v>1487</v>
      </c>
      <c r="B493" s="225"/>
      <c r="C493" s="215"/>
      <c r="D493" s="606" t="s">
        <v>1652</v>
      </c>
      <c r="E493" s="226">
        <v>1</v>
      </c>
      <c r="F493" s="227" t="s">
        <v>1317</v>
      </c>
      <c r="G493" s="228" t="s">
        <v>1318</v>
      </c>
      <c r="H493" s="229" t="s">
        <v>531</v>
      </c>
      <c r="I493" s="230" t="s">
        <v>539</v>
      </c>
      <c r="J493" s="229" t="s">
        <v>538</v>
      </c>
      <c r="K493" s="228" t="s">
        <v>1319</v>
      </c>
      <c r="L493" s="227" t="s">
        <v>534</v>
      </c>
      <c r="M493" s="521">
        <v>300</v>
      </c>
      <c r="N493" s="229" t="s">
        <v>232</v>
      </c>
      <c r="O493" s="230">
        <v>200</v>
      </c>
      <c r="P493" s="494">
        <f t="shared" ref="P493:P495" si="77">SUM(Q493:W493)</f>
        <v>285000</v>
      </c>
      <c r="Q493" s="495">
        <v>0</v>
      </c>
      <c r="R493" s="494">
        <v>0</v>
      </c>
      <c r="S493" s="495">
        <v>0</v>
      </c>
      <c r="T493" s="494">
        <v>0</v>
      </c>
      <c r="U493" s="495">
        <v>0</v>
      </c>
      <c r="V493" s="494">
        <v>0</v>
      </c>
      <c r="W493" s="495">
        <v>285000</v>
      </c>
      <c r="X493" s="491"/>
      <c r="Y493" s="496" t="s">
        <v>1276</v>
      </c>
      <c r="Z493" s="233"/>
      <c r="AA493" s="235"/>
      <c r="AB493" s="235"/>
      <c r="AC493" s="236"/>
      <c r="AD493" s="235"/>
      <c r="AE493" s="237"/>
      <c r="AF493" s="238"/>
      <c r="AG493" s="239"/>
      <c r="AH493" s="240"/>
      <c r="AI493" s="240"/>
      <c r="AJ493" s="508"/>
      <c r="AK493" s="242"/>
      <c r="AL493" s="243"/>
      <c r="AM493" s="243"/>
    </row>
    <row r="494" spans="1:39" ht="49.5" x14ac:dyDescent="0.2">
      <c r="A494" s="225" t="s">
        <v>400</v>
      </c>
      <c r="B494" s="225"/>
      <c r="C494" s="215"/>
      <c r="D494" s="307" t="s">
        <v>1653</v>
      </c>
      <c r="E494" s="244">
        <v>1</v>
      </c>
      <c r="F494" s="245" t="s">
        <v>734</v>
      </c>
      <c r="G494" s="246" t="s">
        <v>1320</v>
      </c>
      <c r="H494" s="247" t="s">
        <v>706</v>
      </c>
      <c r="I494" s="248" t="s">
        <v>539</v>
      </c>
      <c r="J494" s="247" t="s">
        <v>538</v>
      </c>
      <c r="K494" s="246" t="s">
        <v>571</v>
      </c>
      <c r="L494" s="245" t="s">
        <v>534</v>
      </c>
      <c r="M494" s="248">
        <v>200</v>
      </c>
      <c r="N494" s="247" t="s">
        <v>232</v>
      </c>
      <c r="O494" s="248">
        <v>70</v>
      </c>
      <c r="P494" s="514">
        <f t="shared" si="77"/>
        <v>190000</v>
      </c>
      <c r="Q494" s="515">
        <v>0</v>
      </c>
      <c r="R494" s="514">
        <v>0</v>
      </c>
      <c r="S494" s="515">
        <v>0</v>
      </c>
      <c r="T494" s="514">
        <v>0</v>
      </c>
      <c r="U494" s="515">
        <v>0</v>
      </c>
      <c r="V494" s="514">
        <v>0</v>
      </c>
      <c r="W494" s="515">
        <v>190000</v>
      </c>
      <c r="X494" s="491"/>
      <c r="Y494" s="516" t="s">
        <v>1276</v>
      </c>
      <c r="Z494" s="233"/>
      <c r="AA494" s="235"/>
      <c r="AB494" s="235"/>
      <c r="AC494" s="236"/>
      <c r="AD494" s="235"/>
      <c r="AE494" s="237"/>
      <c r="AF494" s="238"/>
      <c r="AG494" s="239"/>
      <c r="AH494" s="240"/>
      <c r="AI494" s="240"/>
      <c r="AJ494" s="508"/>
      <c r="AK494" s="242"/>
      <c r="AL494" s="243"/>
      <c r="AM494" s="243"/>
    </row>
    <row r="495" spans="1:39" ht="50.25" thickBot="1" x14ac:dyDescent="0.25">
      <c r="A495" s="225" t="s">
        <v>403</v>
      </c>
      <c r="B495" s="225"/>
      <c r="C495" s="215"/>
      <c r="D495" s="306" t="s">
        <v>1654</v>
      </c>
      <c r="E495" s="280">
        <v>1</v>
      </c>
      <c r="F495" s="263" t="s">
        <v>1321</v>
      </c>
      <c r="G495" s="262" t="s">
        <v>1322</v>
      </c>
      <c r="H495" s="261" t="s">
        <v>706</v>
      </c>
      <c r="I495" s="260" t="s">
        <v>539</v>
      </c>
      <c r="J495" s="261" t="s">
        <v>538</v>
      </c>
      <c r="K495" s="262" t="s">
        <v>1323</v>
      </c>
      <c r="L495" s="263" t="s">
        <v>534</v>
      </c>
      <c r="M495" s="260">
        <v>250</v>
      </c>
      <c r="N495" s="261" t="s">
        <v>232</v>
      </c>
      <c r="O495" s="260">
        <v>250</v>
      </c>
      <c r="P495" s="499">
        <f t="shared" si="77"/>
        <v>237500</v>
      </c>
      <c r="Q495" s="500">
        <v>0</v>
      </c>
      <c r="R495" s="499">
        <v>0</v>
      </c>
      <c r="S495" s="500">
        <v>0</v>
      </c>
      <c r="T495" s="499">
        <v>0</v>
      </c>
      <c r="U495" s="500">
        <v>0</v>
      </c>
      <c r="V495" s="499">
        <v>0</v>
      </c>
      <c r="W495" s="500">
        <v>237500</v>
      </c>
      <c r="X495" s="491"/>
      <c r="Y495" s="502" t="s">
        <v>1276</v>
      </c>
      <c r="Z495" s="233"/>
      <c r="AA495" s="235"/>
      <c r="AB495" s="235"/>
      <c r="AC495" s="236"/>
      <c r="AD495" s="235"/>
      <c r="AE495" s="237"/>
      <c r="AF495" s="238"/>
      <c r="AG495" s="239"/>
      <c r="AH495" s="240"/>
      <c r="AI495" s="240"/>
      <c r="AJ495" s="508"/>
      <c r="AK495" s="242"/>
      <c r="AL495" s="243"/>
      <c r="AM495" s="243"/>
    </row>
    <row r="496" spans="1:39" x14ac:dyDescent="0.2">
      <c r="A496" s="193"/>
      <c r="B496" s="193"/>
      <c r="C496" s="194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414"/>
      <c r="Q496" s="413"/>
      <c r="R496" s="413"/>
      <c r="S496" s="413"/>
      <c r="T496" s="414"/>
      <c r="U496" s="413"/>
      <c r="V496" s="413"/>
      <c r="W496" s="413"/>
      <c r="X496" s="196"/>
      <c r="Y496" s="196"/>
      <c r="Z496" s="16"/>
      <c r="AA496" s="104"/>
      <c r="AB496" s="105"/>
      <c r="AC496" s="106"/>
      <c r="AD496" s="107"/>
      <c r="AE496" s="108"/>
      <c r="AF496" s="415"/>
      <c r="AG496" s="415"/>
      <c r="AH496" s="415"/>
      <c r="AI496" s="415"/>
      <c r="AJ496" s="415"/>
      <c r="AK496" s="415"/>
    </row>
    <row r="497" spans="1:39" s="224" customFormat="1" ht="18.75" thickBot="1" x14ac:dyDescent="0.25">
      <c r="A497" s="193"/>
      <c r="B497" s="193"/>
      <c r="C497" s="194"/>
      <c r="D497" s="216" t="s">
        <v>1509</v>
      </c>
      <c r="E497" s="217"/>
      <c r="F497" s="217"/>
      <c r="G497" s="217"/>
      <c r="H497" s="216"/>
      <c r="I497" s="216"/>
      <c r="J497" s="216"/>
      <c r="K497" s="216"/>
      <c r="L497" s="216"/>
      <c r="M497" s="216"/>
      <c r="N497" s="216"/>
      <c r="O497" s="216"/>
      <c r="P497" s="278"/>
      <c r="Q497" s="196"/>
      <c r="R497" s="196"/>
      <c r="S497" s="196"/>
      <c r="T497" s="196"/>
      <c r="U497" s="196"/>
      <c r="V497" s="196"/>
      <c r="W497" s="196"/>
      <c r="X497" s="196"/>
      <c r="Y497" s="196"/>
      <c r="Z497" s="220"/>
      <c r="AA497" s="221"/>
      <c r="AB497" s="221"/>
      <c r="AC497" s="221"/>
      <c r="AD497" s="221"/>
      <c r="AE497" s="221"/>
      <c r="AF497" s="221"/>
      <c r="AG497" s="221"/>
      <c r="AH497" s="221"/>
      <c r="AI497" s="221"/>
      <c r="AJ497" s="221"/>
      <c r="AK497" s="222"/>
      <c r="AL497" s="223"/>
      <c r="AM497" s="223"/>
    </row>
    <row r="498" spans="1:39" ht="82.5" x14ac:dyDescent="0.2">
      <c r="A498" s="225" t="s">
        <v>114</v>
      </c>
      <c r="B498" s="225"/>
      <c r="C498" s="215"/>
      <c r="D498" s="606" t="s">
        <v>1655</v>
      </c>
      <c r="E498" s="226">
        <v>1</v>
      </c>
      <c r="F498" s="227" t="s">
        <v>1324</v>
      </c>
      <c r="G498" s="228" t="s">
        <v>1325</v>
      </c>
      <c r="H498" s="229" t="s">
        <v>531</v>
      </c>
      <c r="I498" s="230" t="s">
        <v>539</v>
      </c>
      <c r="J498" s="229" t="s">
        <v>538</v>
      </c>
      <c r="K498" s="228" t="s">
        <v>564</v>
      </c>
      <c r="L498" s="227" t="s">
        <v>534</v>
      </c>
      <c r="M498" s="230">
        <v>1000</v>
      </c>
      <c r="N498" s="229" t="s">
        <v>232</v>
      </c>
      <c r="O498" s="230">
        <v>300</v>
      </c>
      <c r="P498" s="494">
        <f t="shared" ref="P498:P499" si="78">SUM(Q498:W498)</f>
        <v>950000</v>
      </c>
      <c r="Q498" s="495">
        <v>0</v>
      </c>
      <c r="R498" s="494">
        <v>0</v>
      </c>
      <c r="S498" s="495">
        <v>0</v>
      </c>
      <c r="T498" s="494">
        <v>0</v>
      </c>
      <c r="U498" s="495">
        <v>0</v>
      </c>
      <c r="V498" s="494">
        <v>0</v>
      </c>
      <c r="W498" s="495">
        <v>950000</v>
      </c>
      <c r="X498" s="491"/>
      <c r="Y498" s="496" t="s">
        <v>1281</v>
      </c>
      <c r="Z498" s="233"/>
      <c r="AA498" s="235"/>
      <c r="AB498" s="235"/>
      <c r="AC498" s="236"/>
      <c r="AD498" s="235"/>
      <c r="AE498" s="237"/>
      <c r="AF498" s="238"/>
      <c r="AG498" s="239"/>
      <c r="AH498" s="240"/>
      <c r="AI498" s="240"/>
      <c r="AJ498" s="508"/>
      <c r="AK498" s="242"/>
      <c r="AL498" s="243"/>
      <c r="AM498" s="243"/>
    </row>
    <row r="499" spans="1:39" ht="83.25" thickBot="1" x14ac:dyDescent="0.25">
      <c r="A499" s="225" t="s">
        <v>120</v>
      </c>
      <c r="B499" s="225"/>
      <c r="C499" s="215"/>
      <c r="D499" s="306" t="s">
        <v>1656</v>
      </c>
      <c r="E499" s="280">
        <v>1</v>
      </c>
      <c r="F499" s="263" t="s">
        <v>1324</v>
      </c>
      <c r="G499" s="262" t="s">
        <v>1326</v>
      </c>
      <c r="H499" s="261" t="s">
        <v>706</v>
      </c>
      <c r="I499" s="260" t="s">
        <v>539</v>
      </c>
      <c r="J499" s="261" t="s">
        <v>538</v>
      </c>
      <c r="K499" s="262" t="s">
        <v>1327</v>
      </c>
      <c r="L499" s="263" t="s">
        <v>534</v>
      </c>
      <c r="M499" s="522">
        <v>200</v>
      </c>
      <c r="N499" s="261" t="s">
        <v>232</v>
      </c>
      <c r="O499" s="260">
        <v>180</v>
      </c>
      <c r="P499" s="499">
        <f t="shared" si="78"/>
        <v>190000</v>
      </c>
      <c r="Q499" s="500">
        <v>0</v>
      </c>
      <c r="R499" s="499">
        <v>0</v>
      </c>
      <c r="S499" s="500">
        <v>0</v>
      </c>
      <c r="T499" s="499">
        <v>0</v>
      </c>
      <c r="U499" s="500">
        <v>0</v>
      </c>
      <c r="V499" s="499">
        <v>0</v>
      </c>
      <c r="W499" s="500">
        <v>190000</v>
      </c>
      <c r="X499" s="491"/>
      <c r="Y499" s="502" t="s">
        <v>1281</v>
      </c>
      <c r="Z499" s="233"/>
      <c r="AA499" s="235"/>
      <c r="AB499" s="235"/>
      <c r="AC499" s="236"/>
      <c r="AD499" s="235"/>
      <c r="AE499" s="237"/>
      <c r="AF499" s="238"/>
      <c r="AG499" s="239"/>
      <c r="AH499" s="240"/>
      <c r="AI499" s="240"/>
      <c r="AJ499" s="508"/>
      <c r="AK499" s="242"/>
      <c r="AL499" s="243"/>
      <c r="AM499" s="243"/>
    </row>
    <row r="500" spans="1:39" x14ac:dyDescent="0.2">
      <c r="A500" s="193"/>
      <c r="B500" s="193"/>
      <c r="C500" s="194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414"/>
      <c r="Q500" s="413"/>
      <c r="R500" s="413"/>
      <c r="S500" s="413"/>
      <c r="T500" s="414"/>
      <c r="U500" s="413"/>
      <c r="V500" s="413"/>
      <c r="W500" s="413"/>
      <c r="X500" s="196"/>
      <c r="Y500" s="196"/>
      <c r="Z500" s="16"/>
      <c r="AA500" s="104"/>
      <c r="AB500" s="105"/>
      <c r="AC500" s="106"/>
      <c r="AD500" s="107"/>
      <c r="AE500" s="108"/>
      <c r="AF500" s="415"/>
      <c r="AG500" s="415"/>
      <c r="AH500" s="415"/>
      <c r="AI500" s="415"/>
      <c r="AJ500" s="415"/>
      <c r="AK500" s="415"/>
    </row>
    <row r="501" spans="1:39" s="224" customFormat="1" ht="18.75" thickBot="1" x14ac:dyDescent="0.25">
      <c r="A501" s="193"/>
      <c r="B501" s="193"/>
      <c r="C501" s="194"/>
      <c r="D501" s="216" t="s">
        <v>314</v>
      </c>
      <c r="E501" s="217"/>
      <c r="F501" s="217"/>
      <c r="G501" s="217"/>
      <c r="H501" s="216"/>
      <c r="I501" s="216"/>
      <c r="J501" s="216"/>
      <c r="K501" s="216"/>
      <c r="L501" s="216"/>
      <c r="M501" s="216"/>
      <c r="N501" s="216"/>
      <c r="O501" s="216"/>
      <c r="P501" s="278"/>
      <c r="Q501" s="196"/>
      <c r="R501" s="196"/>
      <c r="S501" s="196"/>
      <c r="T501" s="196"/>
      <c r="U501" s="196"/>
      <c r="V501" s="196"/>
      <c r="W501" s="196"/>
      <c r="X501" s="196"/>
      <c r="Y501" s="196"/>
      <c r="Z501" s="220"/>
      <c r="AA501" s="221"/>
      <c r="AB501" s="221"/>
      <c r="AC501" s="221"/>
      <c r="AD501" s="221"/>
      <c r="AE501" s="221"/>
      <c r="AF501" s="221"/>
      <c r="AG501" s="221"/>
      <c r="AH501" s="221"/>
      <c r="AI501" s="221"/>
      <c r="AJ501" s="221"/>
      <c r="AK501" s="222"/>
      <c r="AL501" s="223"/>
      <c r="AM501" s="223"/>
    </row>
    <row r="502" spans="1:39" ht="50.25" thickBot="1" x14ac:dyDescent="0.25">
      <c r="A502" s="225" t="s">
        <v>1328</v>
      </c>
      <c r="B502" s="225"/>
      <c r="C502" s="215"/>
      <c r="D502" s="609" t="s">
        <v>1657</v>
      </c>
      <c r="E502" s="315">
        <v>1</v>
      </c>
      <c r="F502" s="365" t="s">
        <v>741</v>
      </c>
      <c r="G502" s="366" t="s">
        <v>1329</v>
      </c>
      <c r="H502" s="318" t="s">
        <v>531</v>
      </c>
      <c r="I502" s="317" t="s">
        <v>539</v>
      </c>
      <c r="J502" s="318" t="s">
        <v>538</v>
      </c>
      <c r="K502" s="366" t="s">
        <v>564</v>
      </c>
      <c r="L502" s="365" t="s">
        <v>534</v>
      </c>
      <c r="M502" s="317">
        <v>200</v>
      </c>
      <c r="N502" s="318" t="s">
        <v>437</v>
      </c>
      <c r="O502" s="317">
        <v>125</v>
      </c>
      <c r="P502" s="503">
        <f>SUM(Q502:W502)</f>
        <v>190000</v>
      </c>
      <c r="Q502" s="504">
        <v>0</v>
      </c>
      <c r="R502" s="503">
        <v>0</v>
      </c>
      <c r="S502" s="504">
        <v>0</v>
      </c>
      <c r="T502" s="503">
        <v>0</v>
      </c>
      <c r="U502" s="504">
        <v>0</v>
      </c>
      <c r="V502" s="503">
        <v>0</v>
      </c>
      <c r="W502" s="504">
        <v>190000</v>
      </c>
      <c r="X502" s="491"/>
      <c r="Y502" s="505" t="s">
        <v>1276</v>
      </c>
      <c r="Z502" s="233"/>
      <c r="AA502" s="235"/>
      <c r="AB502" s="235"/>
      <c r="AC502" s="236"/>
      <c r="AD502" s="235"/>
      <c r="AE502" s="237"/>
      <c r="AF502" s="238"/>
      <c r="AG502" s="239"/>
      <c r="AH502" s="240"/>
      <c r="AI502" s="240"/>
      <c r="AJ502" s="508"/>
      <c r="AK502" s="242"/>
      <c r="AL502" s="243"/>
      <c r="AM502" s="243"/>
    </row>
    <row r="503" spans="1:39" x14ac:dyDescent="0.2">
      <c r="A503" s="193"/>
      <c r="B503" s="193"/>
      <c r="C503" s="194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414"/>
      <c r="Q503" s="413"/>
      <c r="R503" s="413"/>
      <c r="S503" s="413"/>
      <c r="T503" s="414"/>
      <c r="U503" s="413"/>
      <c r="V503" s="413"/>
      <c r="W503" s="413"/>
      <c r="X503" s="196"/>
      <c r="Y503" s="196"/>
      <c r="Z503" s="16"/>
      <c r="AA503" s="104"/>
      <c r="AB503" s="105"/>
      <c r="AC503" s="106"/>
      <c r="AD503" s="107"/>
      <c r="AE503" s="108"/>
      <c r="AF503" s="415"/>
      <c r="AG503" s="415"/>
      <c r="AH503" s="415"/>
      <c r="AI503" s="415"/>
      <c r="AJ503" s="415"/>
      <c r="AK503" s="415"/>
    </row>
    <row r="504" spans="1:39" s="224" customFormat="1" ht="18.75" thickBot="1" x14ac:dyDescent="0.25">
      <c r="A504" s="193"/>
      <c r="B504" s="193"/>
      <c r="C504" s="194"/>
      <c r="D504" s="216" t="s">
        <v>312</v>
      </c>
      <c r="E504" s="217"/>
      <c r="F504" s="217"/>
      <c r="G504" s="217"/>
      <c r="H504" s="216"/>
      <c r="I504" s="216"/>
      <c r="J504" s="216"/>
      <c r="K504" s="216"/>
      <c r="L504" s="216"/>
      <c r="M504" s="216"/>
      <c r="N504" s="216"/>
      <c r="O504" s="216"/>
      <c r="P504" s="278"/>
      <c r="Q504" s="196"/>
      <c r="R504" s="196"/>
      <c r="S504" s="196"/>
      <c r="T504" s="196"/>
      <c r="U504" s="196"/>
      <c r="V504" s="196"/>
      <c r="W504" s="196"/>
      <c r="X504" s="196"/>
      <c r="Y504" s="196"/>
      <c r="Z504" s="220"/>
      <c r="AA504" s="221"/>
      <c r="AB504" s="221"/>
      <c r="AC504" s="221"/>
      <c r="AD504" s="221"/>
      <c r="AE504" s="221"/>
      <c r="AF504" s="221"/>
      <c r="AG504" s="221"/>
      <c r="AH504" s="221"/>
      <c r="AI504" s="221"/>
      <c r="AJ504" s="221"/>
      <c r="AK504" s="222"/>
      <c r="AL504" s="223"/>
      <c r="AM504" s="223"/>
    </row>
    <row r="505" spans="1:39" ht="50.25" thickBot="1" x14ac:dyDescent="0.25">
      <c r="A505" s="225" t="s">
        <v>127</v>
      </c>
      <c r="B505" s="225"/>
      <c r="C505" s="215"/>
      <c r="D505" s="609" t="s">
        <v>1658</v>
      </c>
      <c r="E505" s="315">
        <v>1</v>
      </c>
      <c r="F505" s="365" t="s">
        <v>715</v>
      </c>
      <c r="G505" s="366" t="s">
        <v>1330</v>
      </c>
      <c r="H505" s="318" t="s">
        <v>531</v>
      </c>
      <c r="I505" s="317" t="s">
        <v>539</v>
      </c>
      <c r="J505" s="318" t="s">
        <v>538</v>
      </c>
      <c r="K505" s="366" t="s">
        <v>564</v>
      </c>
      <c r="L505" s="365" t="s">
        <v>534</v>
      </c>
      <c r="M505" s="317">
        <v>60</v>
      </c>
      <c r="N505" s="318" t="s">
        <v>437</v>
      </c>
      <c r="O505" s="317">
        <v>50</v>
      </c>
      <c r="P505" s="503">
        <f>SUM(Q505:W505)</f>
        <v>57000</v>
      </c>
      <c r="Q505" s="504">
        <v>0</v>
      </c>
      <c r="R505" s="503">
        <v>0</v>
      </c>
      <c r="S505" s="504">
        <v>0</v>
      </c>
      <c r="T505" s="503">
        <v>0</v>
      </c>
      <c r="U505" s="504">
        <v>0</v>
      </c>
      <c r="V505" s="503">
        <v>0</v>
      </c>
      <c r="W505" s="504">
        <v>57000</v>
      </c>
      <c r="X505" s="491"/>
      <c r="Y505" s="505" t="s">
        <v>1331</v>
      </c>
      <c r="Z505" s="233"/>
      <c r="AA505" s="235"/>
      <c r="AB505" s="235"/>
      <c r="AC505" s="236"/>
      <c r="AD505" s="235"/>
      <c r="AE505" s="237"/>
      <c r="AF505" s="238"/>
      <c r="AG505" s="239"/>
      <c r="AH505" s="240"/>
      <c r="AI505" s="240"/>
      <c r="AJ505" s="508"/>
      <c r="AK505" s="242"/>
      <c r="AL505" s="243"/>
      <c r="AM505" s="243"/>
    </row>
    <row r="506" spans="1:39" x14ac:dyDescent="0.2">
      <c r="A506" s="193"/>
      <c r="B506" s="193"/>
      <c r="C506" s="194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414"/>
      <c r="Q506" s="413"/>
      <c r="R506" s="413"/>
      <c r="S506" s="413"/>
      <c r="T506" s="414"/>
      <c r="U506" s="413"/>
      <c r="V506" s="413"/>
      <c r="W506" s="413"/>
      <c r="X506" s="196"/>
      <c r="Y506" s="196"/>
      <c r="Z506" s="16"/>
      <c r="AA506" s="104"/>
      <c r="AB506" s="105"/>
      <c r="AC506" s="106"/>
      <c r="AD506" s="107"/>
      <c r="AE506" s="108"/>
      <c r="AF506" s="415"/>
      <c r="AG506" s="415"/>
      <c r="AH506" s="415"/>
      <c r="AI506" s="415"/>
      <c r="AJ506" s="415"/>
      <c r="AK506" s="415"/>
    </row>
    <row r="507" spans="1:39" s="224" customFormat="1" ht="17.25" thickBot="1" x14ac:dyDescent="0.25">
      <c r="A507" s="272"/>
      <c r="B507" s="272"/>
      <c r="C507" s="215"/>
      <c r="D507" s="216" t="s">
        <v>40</v>
      </c>
      <c r="E507" s="217"/>
      <c r="F507" s="217"/>
      <c r="G507" s="217"/>
      <c r="H507" s="216"/>
      <c r="I507" s="216"/>
      <c r="J507" s="216"/>
      <c r="K507" s="216"/>
      <c r="L507" s="216"/>
      <c r="M507" s="216"/>
      <c r="N507" s="216"/>
      <c r="O507" s="216"/>
      <c r="P507" s="278"/>
      <c r="Q507" s="278"/>
      <c r="R507" s="278"/>
      <c r="S507" s="278"/>
      <c r="T507" s="278"/>
      <c r="U507" s="278"/>
      <c r="V507" s="278"/>
      <c r="W507" s="278"/>
      <c r="X507" s="196"/>
      <c r="Y507" s="223"/>
      <c r="Z507" s="223"/>
      <c r="AA507" s="223"/>
      <c r="AB507" s="223"/>
      <c r="AC507" s="223"/>
      <c r="AD507" s="223"/>
      <c r="AE507" s="223"/>
      <c r="AF507" s="223"/>
      <c r="AG507" s="223"/>
      <c r="AH507" s="223"/>
      <c r="AI507" s="223"/>
      <c r="AJ507" s="364"/>
      <c r="AK507" s="223"/>
      <c r="AL507" s="223"/>
    </row>
    <row r="508" spans="1:39" s="224" customFormat="1" ht="71.099999999999994" customHeight="1" thickBot="1" x14ac:dyDescent="0.25">
      <c r="A508" s="343"/>
      <c r="B508" s="520"/>
      <c r="C508" s="523"/>
      <c r="D508" s="375" t="s">
        <v>1659</v>
      </c>
      <c r="E508" s="227">
        <v>1</v>
      </c>
      <c r="F508" s="226" t="s">
        <v>1360</v>
      </c>
      <c r="G508" s="283" t="s">
        <v>1494</v>
      </c>
      <c r="H508" s="230" t="s">
        <v>531</v>
      </c>
      <c r="I508" s="229" t="s">
        <v>539</v>
      </c>
      <c r="J508" s="230" t="s">
        <v>538</v>
      </c>
      <c r="K508" s="283" t="s">
        <v>577</v>
      </c>
      <c r="L508" s="226" t="s">
        <v>534</v>
      </c>
      <c r="M508" s="229">
        <v>70</v>
      </c>
      <c r="N508" s="230" t="s">
        <v>594</v>
      </c>
      <c r="O508" s="229">
        <v>200</v>
      </c>
      <c r="P508" s="232">
        <f>SUM(Q508:W508)</f>
        <v>90000</v>
      </c>
      <c r="Q508" s="231">
        <v>0</v>
      </c>
      <c r="R508" s="232">
        <v>0</v>
      </c>
      <c r="S508" s="232">
        <v>0</v>
      </c>
      <c r="T508" s="231">
        <v>0</v>
      </c>
      <c r="U508" s="232">
        <v>0</v>
      </c>
      <c r="V508" s="231">
        <v>0</v>
      </c>
      <c r="W508" s="232">
        <v>90000</v>
      </c>
      <c r="X508" s="196"/>
      <c r="Y508" s="524" t="s">
        <v>1276</v>
      </c>
      <c r="Z508" s="351"/>
      <c r="AA508" s="353"/>
      <c r="AB508" s="353"/>
      <c r="AC508" s="354"/>
      <c r="AD508" s="353"/>
      <c r="AE508" s="355"/>
      <c r="AF508" s="356"/>
      <c r="AG508" s="357"/>
      <c r="AH508" s="356"/>
      <c r="AI508" s="356"/>
      <c r="AJ508" s="358"/>
      <c r="AK508" s="359"/>
      <c r="AL508" s="360"/>
    </row>
    <row r="509" spans="1:39" s="224" customFormat="1" ht="71.099999999999994" customHeight="1" thickBot="1" x14ac:dyDescent="0.25">
      <c r="A509" s="343"/>
      <c r="B509" s="520"/>
      <c r="C509" s="523"/>
      <c r="D509" s="525" t="s">
        <v>1660</v>
      </c>
      <c r="E509" s="257">
        <v>1</v>
      </c>
      <c r="F509" s="256" t="s">
        <v>1360</v>
      </c>
      <c r="G509" s="349" t="s">
        <v>1495</v>
      </c>
      <c r="H509" s="264" t="s">
        <v>531</v>
      </c>
      <c r="I509" s="259" t="s">
        <v>539</v>
      </c>
      <c r="J509" s="264" t="s">
        <v>538</v>
      </c>
      <c r="K509" s="349" t="s">
        <v>577</v>
      </c>
      <c r="L509" s="256" t="s">
        <v>534</v>
      </c>
      <c r="M509" s="259">
        <v>50</v>
      </c>
      <c r="N509" s="264" t="s">
        <v>594</v>
      </c>
      <c r="O509" s="259">
        <v>200</v>
      </c>
      <c r="P509" s="266">
        <f>SUM(Q509:W509)</f>
        <v>40000</v>
      </c>
      <c r="Q509" s="267">
        <v>0</v>
      </c>
      <c r="R509" s="266">
        <v>0</v>
      </c>
      <c r="S509" s="266">
        <v>0</v>
      </c>
      <c r="T509" s="267">
        <v>0</v>
      </c>
      <c r="U509" s="266">
        <v>0</v>
      </c>
      <c r="V509" s="267">
        <v>0</v>
      </c>
      <c r="W509" s="266">
        <v>40000</v>
      </c>
      <c r="X509" s="196"/>
      <c r="Y509" s="524" t="s">
        <v>1276</v>
      </c>
      <c r="Z509" s="351"/>
      <c r="AA509" s="353"/>
      <c r="AB509" s="353"/>
      <c r="AC509" s="354"/>
      <c r="AD509" s="353"/>
      <c r="AE509" s="355"/>
      <c r="AF509" s="356"/>
      <c r="AG509" s="357"/>
      <c r="AH509" s="356"/>
      <c r="AI509" s="356"/>
      <c r="AJ509" s="358"/>
      <c r="AK509" s="359"/>
      <c r="AL509" s="360"/>
    </row>
    <row r="510" spans="1:39" ht="18.75" thickBot="1" x14ac:dyDescent="0.25">
      <c r="A510" s="193"/>
      <c r="B510" s="193"/>
      <c r="C510" s="194"/>
      <c r="D510" s="340"/>
      <c r="E510" s="340"/>
      <c r="F510" s="340"/>
      <c r="G510" s="340"/>
      <c r="H510" s="340"/>
      <c r="I510" s="412"/>
      <c r="J510" s="412"/>
      <c r="K510" s="412"/>
      <c r="L510" s="412"/>
      <c r="M510" s="412"/>
      <c r="N510" s="412"/>
      <c r="O510" s="412"/>
      <c r="P510" s="413"/>
      <c r="Q510" s="413"/>
      <c r="R510" s="413"/>
      <c r="S510" s="413"/>
      <c r="T510" s="414"/>
      <c r="U510" s="413"/>
      <c r="V510" s="413"/>
      <c r="W510" s="413"/>
      <c r="X510" s="196"/>
      <c r="Y510" s="196"/>
      <c r="Z510" s="16"/>
      <c r="AA510" s="104"/>
      <c r="AB510" s="105"/>
      <c r="AC510" s="106"/>
      <c r="AD510" s="107"/>
      <c r="AE510" s="108"/>
      <c r="AF510" s="415"/>
      <c r="AG510" s="415"/>
      <c r="AH510" s="415"/>
      <c r="AI510" s="415"/>
      <c r="AJ510" s="415"/>
      <c r="AK510" s="415"/>
    </row>
    <row r="511" spans="1:39" ht="45" customHeight="1" thickBot="1" x14ac:dyDescent="0.25">
      <c r="A511" s="193"/>
      <c r="B511" s="193"/>
      <c r="C511" s="194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3" t="s">
        <v>162</v>
      </c>
      <c r="P511" s="361">
        <f>SUM(P481:P509)</f>
        <v>4936892</v>
      </c>
      <c r="Q511" s="361">
        <f t="shared" ref="Q511:W511" si="79">SUM(Q481:Q509)</f>
        <v>0</v>
      </c>
      <c r="R511" s="361">
        <f t="shared" si="79"/>
        <v>0</v>
      </c>
      <c r="S511" s="361">
        <f t="shared" si="79"/>
        <v>0</v>
      </c>
      <c r="T511" s="361">
        <f t="shared" si="79"/>
        <v>0</v>
      </c>
      <c r="U511" s="361">
        <f t="shared" si="79"/>
        <v>0</v>
      </c>
      <c r="V511" s="361">
        <f t="shared" si="79"/>
        <v>0</v>
      </c>
      <c r="W511" s="325">
        <f t="shared" si="79"/>
        <v>4936892</v>
      </c>
      <c r="X511" s="196"/>
      <c r="Y511" s="196"/>
      <c r="Z511" s="210"/>
      <c r="AA511" s="210"/>
      <c r="AB511" s="211"/>
      <c r="AC511" s="211"/>
      <c r="AD511" s="212"/>
      <c r="AE511" s="211"/>
      <c r="AF511" s="214"/>
      <c r="AG511" s="214"/>
      <c r="AH511" s="214"/>
      <c r="AI511" s="214" t="s">
        <v>162</v>
      </c>
      <c r="AJ511" s="326"/>
      <c r="AK511" s="327"/>
      <c r="AL511" s="214"/>
      <c r="AM511" s="214"/>
    </row>
    <row r="512" spans="1:39" ht="18.75" thickBot="1" x14ac:dyDescent="0.25">
      <c r="A512" s="193"/>
      <c r="B512" s="193"/>
      <c r="C512" s="194"/>
      <c r="D512" s="340"/>
      <c r="E512" s="340"/>
      <c r="F512" s="340"/>
      <c r="G512" s="340"/>
      <c r="H512" s="340"/>
      <c r="I512" s="412"/>
      <c r="J512" s="412"/>
      <c r="K512" s="412"/>
      <c r="L512" s="412"/>
      <c r="M512" s="412"/>
      <c r="N512" s="412"/>
      <c r="O512" s="412"/>
      <c r="P512" s="413"/>
      <c r="Q512" s="413"/>
      <c r="R512" s="413"/>
      <c r="S512" s="413"/>
      <c r="T512" s="414"/>
      <c r="U512" s="413"/>
      <c r="V512" s="413"/>
      <c r="W512" s="413"/>
      <c r="X512" s="196"/>
      <c r="Y512" s="196"/>
      <c r="Z512" s="16"/>
      <c r="AA512" s="104"/>
      <c r="AB512" s="105"/>
      <c r="AC512" s="106"/>
      <c r="AD512" s="107"/>
      <c r="AE512" s="108"/>
      <c r="AF512" s="415"/>
      <c r="AG512" s="415"/>
      <c r="AH512" s="415"/>
      <c r="AI512" s="415"/>
      <c r="AJ512" s="415"/>
      <c r="AK512" s="415"/>
    </row>
    <row r="513" spans="1:39" ht="18.75" thickBot="1" x14ac:dyDescent="0.25">
      <c r="A513" s="193"/>
      <c r="B513" s="193"/>
      <c r="C513" s="194"/>
      <c r="D513" s="96" t="s">
        <v>1537</v>
      </c>
      <c r="E513" s="97"/>
      <c r="F513" s="97"/>
      <c r="G513" s="97"/>
      <c r="H513" s="94"/>
      <c r="I513" s="94"/>
      <c r="J513" s="94"/>
      <c r="K513" s="94"/>
      <c r="L513" s="94"/>
      <c r="M513" s="94"/>
      <c r="N513" s="94"/>
      <c r="O513" s="94"/>
      <c r="P513" s="98"/>
      <c r="Q513" s="98"/>
      <c r="R513" s="98"/>
      <c r="S513" s="98"/>
      <c r="T513" s="98"/>
      <c r="U513" s="98"/>
      <c r="V513" s="98"/>
      <c r="W513" s="95"/>
      <c r="X513" s="196"/>
      <c r="Y513" s="196"/>
      <c r="Z513" s="5"/>
      <c r="AA513" s="100"/>
      <c r="AB513" s="99"/>
      <c r="AC513" s="99"/>
      <c r="AD513" s="99"/>
      <c r="AE513" s="99"/>
      <c r="AF513" s="99"/>
      <c r="AG513" s="99"/>
      <c r="AH513" s="99"/>
      <c r="AI513" s="99"/>
      <c r="AJ513" s="99"/>
      <c r="AK513" s="99"/>
      <c r="AL513" s="101"/>
      <c r="AM513" s="99"/>
    </row>
    <row r="514" spans="1:39" x14ac:dyDescent="0.2">
      <c r="A514" s="193"/>
      <c r="B514" s="193"/>
      <c r="C514" s="194"/>
      <c r="D514" s="340"/>
      <c r="E514" s="340"/>
      <c r="F514" s="340"/>
      <c r="G514" s="340"/>
      <c r="H514" s="340"/>
      <c r="I514" s="412"/>
      <c r="J514" s="412"/>
      <c r="K514" s="412"/>
      <c r="L514" s="412"/>
      <c r="M514" s="412"/>
      <c r="N514" s="412"/>
      <c r="O514" s="412"/>
      <c r="P514" s="413"/>
      <c r="Q514" s="413"/>
      <c r="R514" s="413"/>
      <c r="S514" s="413"/>
      <c r="T514" s="414"/>
      <c r="U514" s="413"/>
      <c r="V514" s="413"/>
      <c r="W514" s="413"/>
      <c r="X514" s="196"/>
      <c r="Y514" s="196"/>
      <c r="Z514" s="16"/>
      <c r="AA514" s="104"/>
      <c r="AB514" s="105"/>
      <c r="AC514" s="106"/>
      <c r="AD514" s="107"/>
      <c r="AE514" s="108"/>
      <c r="AF514" s="415"/>
      <c r="AG514" s="415"/>
      <c r="AH514" s="415"/>
      <c r="AI514" s="415"/>
      <c r="AJ514" s="415"/>
      <c r="AK514" s="415"/>
    </row>
    <row r="515" spans="1:39" s="224" customFormat="1" ht="18.75" thickBot="1" x14ac:dyDescent="0.25">
      <c r="A515" s="193"/>
      <c r="B515" s="193"/>
      <c r="C515" s="194"/>
      <c r="D515" s="219" t="s">
        <v>1596</v>
      </c>
      <c r="E515" s="218"/>
      <c r="F515" s="218"/>
      <c r="G515" s="218"/>
      <c r="H515" s="219"/>
      <c r="I515" s="219"/>
      <c r="J515" s="219"/>
      <c r="K515" s="219"/>
      <c r="L515" s="219"/>
      <c r="M515" s="219"/>
      <c r="N515" s="219"/>
      <c r="O515" s="219"/>
      <c r="P515" s="196"/>
      <c r="Q515" s="196"/>
      <c r="R515" s="196"/>
      <c r="S515" s="196"/>
      <c r="T515" s="196"/>
      <c r="U515" s="196"/>
      <c r="V515" s="196"/>
      <c r="W515" s="196"/>
      <c r="X515" s="196"/>
      <c r="Y515" s="196"/>
      <c r="Z515" s="220"/>
      <c r="AA515" s="221"/>
      <c r="AB515" s="221"/>
      <c r="AC515" s="221"/>
      <c r="AD515" s="221"/>
      <c r="AE515" s="221"/>
      <c r="AF515" s="221"/>
      <c r="AG515" s="221"/>
      <c r="AH515" s="221"/>
      <c r="AI515" s="221"/>
      <c r="AJ515" s="221"/>
      <c r="AK515" s="222"/>
      <c r="AL515" s="223"/>
      <c r="AM515" s="223"/>
    </row>
    <row r="516" spans="1:39" ht="33.75" thickBot="1" x14ac:dyDescent="0.25">
      <c r="A516" s="225" t="s">
        <v>181</v>
      </c>
      <c r="B516" s="225"/>
      <c r="C516" s="272"/>
      <c r="D516" s="609" t="s">
        <v>1661</v>
      </c>
      <c r="E516" s="315">
        <v>1</v>
      </c>
      <c r="F516" s="365" t="s">
        <v>953</v>
      </c>
      <c r="G516" s="366" t="s">
        <v>1277</v>
      </c>
      <c r="H516" s="318" t="s">
        <v>706</v>
      </c>
      <c r="I516" s="317" t="s">
        <v>539</v>
      </c>
      <c r="J516" s="318" t="s">
        <v>602</v>
      </c>
      <c r="K516" s="366" t="s">
        <v>1332</v>
      </c>
      <c r="L516" s="365" t="s">
        <v>560</v>
      </c>
      <c r="M516" s="317">
        <v>1</v>
      </c>
      <c r="N516" s="318" t="s">
        <v>594</v>
      </c>
      <c r="O516" s="317">
        <v>400</v>
      </c>
      <c r="P516" s="503">
        <f>SUM(Q516:W516)</f>
        <v>80000</v>
      </c>
      <c r="Q516" s="504">
        <v>0</v>
      </c>
      <c r="R516" s="503">
        <v>0</v>
      </c>
      <c r="S516" s="504">
        <v>0</v>
      </c>
      <c r="T516" s="503">
        <v>0</v>
      </c>
      <c r="U516" s="504">
        <v>0</v>
      </c>
      <c r="V516" s="503">
        <v>0</v>
      </c>
      <c r="W516" s="504">
        <v>80000</v>
      </c>
      <c r="X516" s="491"/>
      <c r="Y516" s="526" t="s">
        <v>1276</v>
      </c>
      <c r="Z516" s="351"/>
      <c r="AA516" s="353"/>
      <c r="AB516" s="353"/>
      <c r="AC516" s="354"/>
      <c r="AD516" s="353"/>
      <c r="AE516" s="355"/>
      <c r="AF516" s="356"/>
      <c r="AG516" s="357"/>
      <c r="AH516" s="356"/>
      <c r="AI516" s="356"/>
      <c r="AJ516" s="527"/>
      <c r="AK516" s="359"/>
      <c r="AL516" s="360"/>
      <c r="AM516" s="243"/>
    </row>
    <row r="517" spans="1:39" x14ac:dyDescent="0.2">
      <c r="A517" s="193"/>
      <c r="B517" s="193"/>
      <c r="C517" s="194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414"/>
      <c r="Q517" s="413"/>
      <c r="R517" s="413"/>
      <c r="S517" s="413"/>
      <c r="T517" s="414"/>
      <c r="U517" s="413"/>
      <c r="V517" s="413"/>
      <c r="W517" s="413"/>
      <c r="X517" s="196"/>
      <c r="Y517" s="196"/>
      <c r="Z517" s="16"/>
      <c r="AA517" s="104"/>
      <c r="AB517" s="105"/>
      <c r="AC517" s="106"/>
      <c r="AD517" s="107"/>
      <c r="AE517" s="108"/>
      <c r="AF517" s="415"/>
      <c r="AG517" s="415"/>
      <c r="AH517" s="415"/>
      <c r="AI517" s="415"/>
      <c r="AJ517" s="415"/>
      <c r="AK517" s="415"/>
    </row>
    <row r="518" spans="1:39" s="224" customFormat="1" ht="18.75" thickBot="1" x14ac:dyDescent="0.25">
      <c r="A518" s="193"/>
      <c r="B518" s="193"/>
      <c r="C518" s="194"/>
      <c r="D518" s="216" t="s">
        <v>37</v>
      </c>
      <c r="E518" s="218"/>
      <c r="F518" s="217"/>
      <c r="G518" s="217"/>
      <c r="H518" s="216"/>
      <c r="I518" s="216"/>
      <c r="J518" s="216"/>
      <c r="K518" s="216"/>
      <c r="L518" s="216"/>
      <c r="M518" s="216"/>
      <c r="N518" s="216"/>
      <c r="O518" s="216"/>
      <c r="P518" s="278"/>
      <c r="Q518" s="196"/>
      <c r="R518" s="196"/>
      <c r="S518" s="196"/>
      <c r="T518" s="196"/>
      <c r="U518" s="196"/>
      <c r="V518" s="196"/>
      <c r="W518" s="196"/>
      <c r="X518" s="196"/>
      <c r="Y518" s="196"/>
      <c r="Z518" s="220"/>
      <c r="AA518" s="221"/>
      <c r="AB518" s="221"/>
      <c r="AC518" s="221"/>
      <c r="AD518" s="221"/>
      <c r="AE518" s="221"/>
      <c r="AF518" s="221"/>
      <c r="AG518" s="221"/>
      <c r="AH518" s="221"/>
      <c r="AI518" s="221"/>
      <c r="AJ518" s="221"/>
      <c r="AK518" s="222"/>
      <c r="AL518" s="223"/>
      <c r="AM518" s="223"/>
    </row>
    <row r="519" spans="1:39" ht="66.75" thickBot="1" x14ac:dyDescent="0.25">
      <c r="A519" s="225" t="s">
        <v>181</v>
      </c>
      <c r="B519" s="225"/>
      <c r="C519" s="215"/>
      <c r="D519" s="609" t="s">
        <v>1662</v>
      </c>
      <c r="E519" s="315">
        <v>1</v>
      </c>
      <c r="F519" s="365" t="s">
        <v>757</v>
      </c>
      <c r="G519" s="366" t="s">
        <v>613</v>
      </c>
      <c r="H519" s="318" t="s">
        <v>706</v>
      </c>
      <c r="I519" s="317" t="s">
        <v>539</v>
      </c>
      <c r="J519" s="318" t="s">
        <v>602</v>
      </c>
      <c r="K519" s="366" t="s">
        <v>1333</v>
      </c>
      <c r="L519" s="365" t="s">
        <v>560</v>
      </c>
      <c r="M519" s="317">
        <v>1</v>
      </c>
      <c r="N519" s="318" t="s">
        <v>594</v>
      </c>
      <c r="O519" s="317">
        <v>600</v>
      </c>
      <c r="P519" s="503">
        <f>SUM(Q519:W519)</f>
        <v>350000</v>
      </c>
      <c r="Q519" s="504">
        <v>0</v>
      </c>
      <c r="R519" s="503">
        <v>0</v>
      </c>
      <c r="S519" s="504">
        <v>0</v>
      </c>
      <c r="T519" s="503">
        <v>0</v>
      </c>
      <c r="U519" s="504">
        <v>0</v>
      </c>
      <c r="V519" s="503">
        <v>0</v>
      </c>
      <c r="W519" s="504">
        <v>350000</v>
      </c>
      <c r="X519" s="491"/>
      <c r="Y519" s="526" t="s">
        <v>1316</v>
      </c>
      <c r="Z519" s="351"/>
      <c r="AA519" s="353"/>
      <c r="AB519" s="353"/>
      <c r="AC519" s="354"/>
      <c r="AD519" s="353"/>
      <c r="AE519" s="355"/>
      <c r="AF519" s="356"/>
      <c r="AG519" s="357"/>
      <c r="AH519" s="356"/>
      <c r="AI519" s="356"/>
      <c r="AJ519" s="527"/>
      <c r="AK519" s="359"/>
      <c r="AL519" s="360"/>
      <c r="AM519" s="243"/>
    </row>
    <row r="520" spans="1:39" x14ac:dyDescent="0.2">
      <c r="A520" s="193"/>
      <c r="B520" s="193"/>
      <c r="C520" s="194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414"/>
      <c r="Q520" s="413"/>
      <c r="R520" s="413"/>
      <c r="S520" s="413"/>
      <c r="T520" s="414"/>
      <c r="U520" s="413"/>
      <c r="V520" s="413"/>
      <c r="W520" s="413"/>
      <c r="X520" s="196"/>
      <c r="Y520" s="196"/>
      <c r="Z520" s="16"/>
      <c r="AA520" s="104"/>
      <c r="AB520" s="105"/>
      <c r="AC520" s="106"/>
      <c r="AD520" s="107"/>
      <c r="AE520" s="108"/>
      <c r="AF520" s="415"/>
      <c r="AG520" s="415"/>
      <c r="AH520" s="415"/>
      <c r="AI520" s="415"/>
      <c r="AJ520" s="415"/>
      <c r="AK520" s="415"/>
    </row>
    <row r="521" spans="1:39" s="224" customFormat="1" ht="18.75" thickBot="1" x14ac:dyDescent="0.25">
      <c r="A521" s="193"/>
      <c r="B521" s="193"/>
      <c r="C521" s="194"/>
      <c r="D521" s="216" t="s">
        <v>69</v>
      </c>
      <c r="E521" s="218"/>
      <c r="F521" s="217"/>
      <c r="G521" s="217"/>
      <c r="H521" s="216"/>
      <c r="I521" s="216"/>
      <c r="J521" s="216"/>
      <c r="K521" s="216"/>
      <c r="L521" s="216"/>
      <c r="M521" s="216"/>
      <c r="N521" s="216"/>
      <c r="O521" s="216"/>
      <c r="P521" s="278"/>
      <c r="Q521" s="196"/>
      <c r="R521" s="196"/>
      <c r="S521" s="196"/>
      <c r="T521" s="196"/>
      <c r="U521" s="196"/>
      <c r="V521" s="196"/>
      <c r="W521" s="196"/>
      <c r="X521" s="196"/>
      <c r="Y521" s="196"/>
      <c r="Z521" s="220"/>
      <c r="AA521" s="221"/>
      <c r="AB521" s="221"/>
      <c r="AC521" s="221"/>
      <c r="AD521" s="221"/>
      <c r="AE521" s="221"/>
      <c r="AF521" s="221"/>
      <c r="AG521" s="221"/>
      <c r="AH521" s="221"/>
      <c r="AI521" s="221"/>
      <c r="AJ521" s="221"/>
      <c r="AK521" s="222"/>
      <c r="AL521" s="223"/>
      <c r="AM521" s="223"/>
    </row>
    <row r="522" spans="1:39" ht="66.75" thickBot="1" x14ac:dyDescent="0.25">
      <c r="A522" s="225" t="s">
        <v>359</v>
      </c>
      <c r="B522" s="225"/>
      <c r="C522" s="215"/>
      <c r="D522" s="609" t="s">
        <v>1663</v>
      </c>
      <c r="E522" s="315">
        <v>1</v>
      </c>
      <c r="F522" s="365" t="s">
        <v>1334</v>
      </c>
      <c r="G522" s="366" t="s">
        <v>1335</v>
      </c>
      <c r="H522" s="318" t="s">
        <v>706</v>
      </c>
      <c r="I522" s="317" t="s">
        <v>539</v>
      </c>
      <c r="J522" s="318" t="s">
        <v>602</v>
      </c>
      <c r="K522" s="366" t="s">
        <v>1336</v>
      </c>
      <c r="L522" s="365" t="s">
        <v>560</v>
      </c>
      <c r="M522" s="317">
        <v>1</v>
      </c>
      <c r="N522" s="318" t="s">
        <v>594</v>
      </c>
      <c r="O522" s="317">
        <v>800</v>
      </c>
      <c r="P522" s="503">
        <f>SUM(Q522:W522)</f>
        <v>450000</v>
      </c>
      <c r="Q522" s="504">
        <v>0</v>
      </c>
      <c r="R522" s="503">
        <v>0</v>
      </c>
      <c r="S522" s="504">
        <v>0</v>
      </c>
      <c r="T522" s="504">
        <v>0</v>
      </c>
      <c r="U522" s="504">
        <v>0</v>
      </c>
      <c r="V522" s="503">
        <v>0</v>
      </c>
      <c r="W522" s="504">
        <v>450000</v>
      </c>
      <c r="X522" s="491"/>
      <c r="Y522" s="524" t="s">
        <v>1276</v>
      </c>
      <c r="Z522" s="351"/>
      <c r="AA522" s="353"/>
      <c r="AB522" s="353"/>
      <c r="AC522" s="354"/>
      <c r="AD522" s="353"/>
      <c r="AE522" s="355"/>
      <c r="AF522" s="356"/>
      <c r="AG522" s="357"/>
      <c r="AH522" s="356"/>
      <c r="AI522" s="356"/>
      <c r="AJ522" s="527"/>
      <c r="AK522" s="359"/>
      <c r="AL522" s="360"/>
      <c r="AM522" s="243"/>
    </row>
    <row r="523" spans="1:39" ht="18.75" thickBot="1" x14ac:dyDescent="0.25">
      <c r="A523" s="411"/>
      <c r="B523" s="193"/>
      <c r="C523" s="194"/>
      <c r="D523" s="340"/>
      <c r="E523" s="340"/>
      <c r="F523" s="340"/>
      <c r="G523" s="340"/>
      <c r="H523" s="340"/>
      <c r="I523" s="412"/>
      <c r="J523" s="412"/>
      <c r="K523" s="412"/>
      <c r="L523" s="412"/>
      <c r="M523" s="412"/>
      <c r="N523" s="412"/>
      <c r="O523" s="412"/>
      <c r="P523" s="413"/>
      <c r="Q523" s="413"/>
      <c r="R523" s="413"/>
      <c r="S523" s="413"/>
      <c r="T523" s="414"/>
      <c r="U523" s="413"/>
      <c r="V523" s="413"/>
      <c r="W523" s="413"/>
      <c r="X523" s="196"/>
      <c r="Y523" s="196"/>
      <c r="Z523" s="16"/>
      <c r="AA523" s="104"/>
      <c r="AB523" s="105"/>
      <c r="AC523" s="106"/>
      <c r="AD523" s="107"/>
      <c r="AE523" s="108"/>
      <c r="AF523" s="415"/>
      <c r="AG523" s="415"/>
      <c r="AH523" s="415"/>
      <c r="AI523" s="415"/>
      <c r="AJ523" s="415"/>
      <c r="AK523" s="415"/>
    </row>
    <row r="524" spans="1:39" ht="45" customHeight="1" thickBot="1" x14ac:dyDescent="0.25">
      <c r="A524" s="210"/>
      <c r="B524" s="193"/>
      <c r="C524" s="194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3" t="s">
        <v>182</v>
      </c>
      <c r="P524" s="361">
        <f>SUM(P516:P522)</f>
        <v>880000</v>
      </c>
      <c r="Q524" s="361">
        <f t="shared" ref="Q524:W524" si="80">SUM(Q516:Q522)</f>
        <v>0</v>
      </c>
      <c r="R524" s="361">
        <f t="shared" si="80"/>
        <v>0</v>
      </c>
      <c r="S524" s="361">
        <f t="shared" si="80"/>
        <v>0</v>
      </c>
      <c r="T524" s="361">
        <f t="shared" si="80"/>
        <v>0</v>
      </c>
      <c r="U524" s="361">
        <f t="shared" si="80"/>
        <v>0</v>
      </c>
      <c r="V524" s="361">
        <f t="shared" si="80"/>
        <v>0</v>
      </c>
      <c r="W524" s="325">
        <f t="shared" si="80"/>
        <v>880000</v>
      </c>
      <c r="X524" s="196"/>
      <c r="Y524" s="196"/>
      <c r="Z524" s="210"/>
      <c r="AA524" s="210"/>
      <c r="AB524" s="211"/>
      <c r="AC524" s="211"/>
      <c r="AD524" s="212"/>
      <c r="AE524" s="211"/>
      <c r="AF524" s="214"/>
      <c r="AG524" s="214"/>
      <c r="AH524" s="214"/>
      <c r="AI524" s="214"/>
      <c r="AJ524" s="326"/>
      <c r="AK524" s="327"/>
      <c r="AL524" s="214"/>
      <c r="AM524" s="214"/>
    </row>
    <row r="525" spans="1:39" ht="18.75" thickBot="1" x14ac:dyDescent="0.25">
      <c r="A525" s="411"/>
      <c r="B525" s="193"/>
      <c r="C525" s="194"/>
      <c r="D525" s="340"/>
      <c r="E525" s="340"/>
      <c r="F525" s="340"/>
      <c r="G525" s="340"/>
      <c r="H525" s="340"/>
      <c r="I525" s="412"/>
      <c r="J525" s="412"/>
      <c r="K525" s="412"/>
      <c r="L525" s="412"/>
      <c r="M525" s="412"/>
      <c r="N525" s="412"/>
      <c r="O525" s="412"/>
      <c r="P525" s="413"/>
      <c r="Q525" s="413"/>
      <c r="R525" s="413"/>
      <c r="S525" s="413"/>
      <c r="T525" s="414"/>
      <c r="U525" s="413"/>
      <c r="V525" s="413"/>
      <c r="W525" s="413"/>
      <c r="X525" s="196"/>
      <c r="Y525" s="196"/>
      <c r="Z525" s="16"/>
      <c r="AA525" s="104"/>
      <c r="AB525" s="105"/>
      <c r="AC525" s="106"/>
      <c r="AD525" s="107"/>
      <c r="AE525" s="108"/>
      <c r="AF525" s="415"/>
      <c r="AG525" s="415"/>
      <c r="AH525" s="415"/>
      <c r="AI525" s="415"/>
      <c r="AJ525" s="415"/>
      <c r="AK525" s="415"/>
    </row>
    <row r="526" spans="1:39" ht="21" thickBot="1" x14ac:dyDescent="0.25">
      <c r="A526" s="103"/>
      <c r="B526" s="193"/>
      <c r="C526" s="194"/>
      <c r="D526" s="96" t="s">
        <v>1538</v>
      </c>
      <c r="E526" s="97"/>
      <c r="F526" s="97"/>
      <c r="G526" s="97"/>
      <c r="H526" s="94"/>
      <c r="I526" s="94"/>
      <c r="J526" s="94"/>
      <c r="K526" s="94"/>
      <c r="L526" s="94"/>
      <c r="M526" s="94"/>
      <c r="N526" s="94"/>
      <c r="O526" s="94"/>
      <c r="P526" s="98"/>
      <c r="Q526" s="98"/>
      <c r="R526" s="98"/>
      <c r="S526" s="98"/>
      <c r="T526" s="98"/>
      <c r="U526" s="98"/>
      <c r="V526" s="98"/>
      <c r="W526" s="95"/>
      <c r="X526" s="196"/>
      <c r="Y526" s="196"/>
      <c r="Z526" s="5"/>
      <c r="AA526" s="100"/>
      <c r="AB526" s="99"/>
      <c r="AC526" s="99"/>
      <c r="AD526" s="99"/>
      <c r="AE526" s="99"/>
      <c r="AF526" s="99"/>
      <c r="AG526" s="99"/>
      <c r="AH526" s="99"/>
      <c r="AI526" s="99"/>
      <c r="AJ526" s="99"/>
      <c r="AK526" s="99"/>
      <c r="AL526" s="101"/>
      <c r="AM526" s="99"/>
    </row>
    <row r="527" spans="1:39" x14ac:dyDescent="0.2">
      <c r="A527" s="411"/>
      <c r="B527" s="193"/>
      <c r="C527" s="194"/>
      <c r="D527" s="340"/>
      <c r="E527" s="340"/>
      <c r="F527" s="340"/>
      <c r="G527" s="340"/>
      <c r="H527" s="340"/>
      <c r="I527" s="412"/>
      <c r="J527" s="412"/>
      <c r="K527" s="412"/>
      <c r="L527" s="412"/>
      <c r="M527" s="412"/>
      <c r="N527" s="412"/>
      <c r="O527" s="412"/>
      <c r="P527" s="413"/>
      <c r="Q527" s="413"/>
      <c r="R527" s="413"/>
      <c r="S527" s="413"/>
      <c r="T527" s="414"/>
      <c r="U527" s="413"/>
      <c r="V527" s="413"/>
      <c r="W527" s="413"/>
      <c r="X527" s="196"/>
      <c r="Y527" s="196"/>
      <c r="Z527" s="16"/>
      <c r="AA527" s="104"/>
      <c r="AB527" s="105"/>
      <c r="AC527" s="106"/>
      <c r="AD527" s="107"/>
      <c r="AE527" s="108"/>
      <c r="AF527" s="415"/>
      <c r="AG527" s="415"/>
      <c r="AH527" s="415"/>
      <c r="AI527" s="415"/>
      <c r="AJ527" s="415"/>
      <c r="AK527" s="415"/>
    </row>
    <row r="528" spans="1:39" s="224" customFormat="1" ht="18.75" thickBot="1" x14ac:dyDescent="0.25">
      <c r="A528" s="215"/>
      <c r="B528" s="193"/>
      <c r="C528" s="194"/>
      <c r="D528" s="219" t="s">
        <v>428</v>
      </c>
      <c r="E528" s="218"/>
      <c r="F528" s="218"/>
      <c r="G528" s="218"/>
      <c r="H528" s="219"/>
      <c r="I528" s="219"/>
      <c r="J528" s="219"/>
      <c r="K528" s="219"/>
      <c r="L528" s="219"/>
      <c r="M528" s="219"/>
      <c r="N528" s="219"/>
      <c r="O528" s="219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  <c r="Z528" s="220"/>
      <c r="AA528" s="221"/>
      <c r="AB528" s="221"/>
      <c r="AC528" s="221"/>
      <c r="AD528" s="221"/>
      <c r="AE528" s="221"/>
      <c r="AF528" s="221"/>
      <c r="AG528" s="221"/>
      <c r="AH528" s="221"/>
      <c r="AI528" s="221"/>
      <c r="AJ528" s="221"/>
      <c r="AK528" s="222"/>
      <c r="AL528" s="223"/>
      <c r="AM528" s="223"/>
    </row>
    <row r="529" spans="1:39" ht="50.25" thickBot="1" x14ac:dyDescent="0.25">
      <c r="A529" s="343"/>
      <c r="B529" s="343"/>
      <c r="C529" s="523"/>
      <c r="D529" s="619" t="s">
        <v>1664</v>
      </c>
      <c r="E529" s="315">
        <v>1</v>
      </c>
      <c r="F529" s="365" t="s">
        <v>1145</v>
      </c>
      <c r="G529" s="366" t="s">
        <v>1337</v>
      </c>
      <c r="H529" s="318" t="s">
        <v>706</v>
      </c>
      <c r="I529" s="317" t="s">
        <v>539</v>
      </c>
      <c r="J529" s="318" t="s">
        <v>598</v>
      </c>
      <c r="K529" s="366" t="s">
        <v>1338</v>
      </c>
      <c r="L529" s="365" t="s">
        <v>534</v>
      </c>
      <c r="M529" s="317">
        <v>1</v>
      </c>
      <c r="N529" s="318" t="s">
        <v>594</v>
      </c>
      <c r="O529" s="317">
        <v>80</v>
      </c>
      <c r="P529" s="503">
        <f>SUM(Q529:W529)</f>
        <v>80000</v>
      </c>
      <c r="Q529" s="504">
        <v>0</v>
      </c>
      <c r="R529" s="503">
        <v>0</v>
      </c>
      <c r="S529" s="504">
        <v>0</v>
      </c>
      <c r="T529" s="503">
        <v>0</v>
      </c>
      <c r="U529" s="504">
        <v>0</v>
      </c>
      <c r="V529" s="503">
        <v>0</v>
      </c>
      <c r="W529" s="504">
        <v>80000</v>
      </c>
      <c r="X529" s="491"/>
      <c r="Y529" s="526" t="s">
        <v>1276</v>
      </c>
      <c r="Z529" s="351"/>
      <c r="AA529" s="353"/>
      <c r="AB529" s="353"/>
      <c r="AC529" s="354"/>
      <c r="AD529" s="353"/>
      <c r="AE529" s="355"/>
      <c r="AF529" s="356"/>
      <c r="AG529" s="357"/>
      <c r="AH529" s="356"/>
      <c r="AI529" s="356"/>
      <c r="AJ529" s="527"/>
      <c r="AK529" s="359"/>
      <c r="AL529" s="360"/>
      <c r="AM529" s="243"/>
    </row>
    <row r="530" spans="1:39" x14ac:dyDescent="0.2">
      <c r="A530" s="411"/>
      <c r="B530" s="193"/>
      <c r="C530" s="194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414"/>
      <c r="Q530" s="413"/>
      <c r="R530" s="413"/>
      <c r="S530" s="413"/>
      <c r="T530" s="414"/>
      <c r="U530" s="413"/>
      <c r="V530" s="413"/>
      <c r="W530" s="413"/>
      <c r="X530" s="196"/>
      <c r="Y530" s="196"/>
      <c r="Z530" s="16"/>
      <c r="AA530" s="104"/>
      <c r="AB530" s="105"/>
      <c r="AC530" s="106"/>
      <c r="AD530" s="107"/>
      <c r="AE530" s="108"/>
      <c r="AF530" s="415"/>
      <c r="AG530" s="415"/>
      <c r="AH530" s="415"/>
      <c r="AI530" s="415"/>
      <c r="AJ530" s="415"/>
      <c r="AK530" s="415"/>
    </row>
    <row r="531" spans="1:39" s="224" customFormat="1" ht="18.75" thickBot="1" x14ac:dyDescent="0.25">
      <c r="A531" s="215"/>
      <c r="B531" s="193"/>
      <c r="C531" s="194"/>
      <c r="D531" s="216" t="s">
        <v>37</v>
      </c>
      <c r="E531" s="218"/>
      <c r="F531" s="217"/>
      <c r="G531" s="217"/>
      <c r="H531" s="216"/>
      <c r="I531" s="216"/>
      <c r="J531" s="216"/>
      <c r="K531" s="216"/>
      <c r="L531" s="216"/>
      <c r="M531" s="216"/>
      <c r="N531" s="216"/>
      <c r="O531" s="216"/>
      <c r="P531" s="278"/>
      <c r="Q531" s="196"/>
      <c r="R531" s="196"/>
      <c r="S531" s="196"/>
      <c r="T531" s="196"/>
      <c r="U531" s="196"/>
      <c r="V531" s="196"/>
      <c r="W531" s="196"/>
      <c r="X531" s="196"/>
      <c r="Y531" s="196"/>
      <c r="Z531" s="220"/>
      <c r="AA531" s="221"/>
      <c r="AB531" s="221"/>
      <c r="AC531" s="221"/>
      <c r="AD531" s="221"/>
      <c r="AE531" s="221"/>
      <c r="AF531" s="221"/>
      <c r="AG531" s="221"/>
      <c r="AH531" s="221"/>
      <c r="AI531" s="221"/>
      <c r="AJ531" s="221"/>
      <c r="AK531" s="222"/>
      <c r="AL531" s="223"/>
      <c r="AM531" s="223"/>
    </row>
    <row r="532" spans="1:39" ht="66" x14ac:dyDescent="0.2">
      <c r="A532" s="343"/>
      <c r="B532" s="343"/>
      <c r="C532" s="215"/>
      <c r="D532" s="606" t="s">
        <v>1666</v>
      </c>
      <c r="E532" s="226">
        <v>1</v>
      </c>
      <c r="F532" s="227" t="s">
        <v>736</v>
      </c>
      <c r="G532" s="228" t="s">
        <v>1339</v>
      </c>
      <c r="H532" s="229" t="s">
        <v>531</v>
      </c>
      <c r="I532" s="230" t="s">
        <v>539</v>
      </c>
      <c r="J532" s="229" t="s">
        <v>598</v>
      </c>
      <c r="K532" s="228" t="s">
        <v>1338</v>
      </c>
      <c r="L532" s="227" t="s">
        <v>534</v>
      </c>
      <c r="M532" s="230">
        <v>1</v>
      </c>
      <c r="N532" s="229" t="s">
        <v>594</v>
      </c>
      <c r="O532" s="230">
        <v>150</v>
      </c>
      <c r="P532" s="494">
        <f t="shared" ref="P532:P535" si="81">SUM(Q532:W532)</f>
        <v>150000</v>
      </c>
      <c r="Q532" s="495">
        <v>0</v>
      </c>
      <c r="R532" s="494">
        <v>0</v>
      </c>
      <c r="S532" s="495">
        <v>0</v>
      </c>
      <c r="T532" s="494">
        <v>0</v>
      </c>
      <c r="U532" s="495">
        <v>0</v>
      </c>
      <c r="V532" s="494">
        <v>0</v>
      </c>
      <c r="W532" s="495">
        <v>150000</v>
      </c>
      <c r="X532" s="491"/>
      <c r="Y532" s="524" t="s">
        <v>1276</v>
      </c>
      <c r="Z532" s="351"/>
      <c r="AA532" s="353"/>
      <c r="AB532" s="353"/>
      <c r="AC532" s="354"/>
      <c r="AD532" s="353"/>
      <c r="AE532" s="355"/>
      <c r="AF532" s="356"/>
      <c r="AG532" s="357"/>
      <c r="AH532" s="356"/>
      <c r="AI532" s="356"/>
      <c r="AJ532" s="527"/>
      <c r="AK532" s="359"/>
      <c r="AL532" s="360"/>
      <c r="AM532" s="243"/>
    </row>
    <row r="533" spans="1:39" ht="82.5" x14ac:dyDescent="0.2">
      <c r="A533" s="343"/>
      <c r="B533" s="225"/>
      <c r="C533" s="215"/>
      <c r="D533" s="307" t="s">
        <v>1665</v>
      </c>
      <c r="E533" s="244">
        <v>1</v>
      </c>
      <c r="F533" s="245" t="s">
        <v>1340</v>
      </c>
      <c r="G533" s="246" t="s">
        <v>1341</v>
      </c>
      <c r="H533" s="247" t="s">
        <v>531</v>
      </c>
      <c r="I533" s="248" t="s">
        <v>539</v>
      </c>
      <c r="J533" s="247" t="s">
        <v>598</v>
      </c>
      <c r="K533" s="246" t="s">
        <v>1338</v>
      </c>
      <c r="L533" s="245" t="s">
        <v>534</v>
      </c>
      <c r="M533" s="248">
        <v>1</v>
      </c>
      <c r="N533" s="247" t="s">
        <v>594</v>
      </c>
      <c r="O533" s="248">
        <v>180</v>
      </c>
      <c r="P533" s="514">
        <f t="shared" si="81"/>
        <v>200000</v>
      </c>
      <c r="Q533" s="515">
        <v>0</v>
      </c>
      <c r="R533" s="514">
        <v>0</v>
      </c>
      <c r="S533" s="515">
        <v>0</v>
      </c>
      <c r="T533" s="514">
        <v>0</v>
      </c>
      <c r="U533" s="515">
        <v>0</v>
      </c>
      <c r="V533" s="514">
        <v>0</v>
      </c>
      <c r="W533" s="515">
        <v>200000</v>
      </c>
      <c r="X533" s="491"/>
      <c r="Y533" s="528" t="s">
        <v>1276</v>
      </c>
      <c r="Z533" s="351"/>
      <c r="AA533" s="353"/>
      <c r="AB533" s="353"/>
      <c r="AC533" s="354"/>
      <c r="AD533" s="353"/>
      <c r="AE533" s="355"/>
      <c r="AF533" s="356"/>
      <c r="AG533" s="357"/>
      <c r="AH533" s="356"/>
      <c r="AI533" s="356"/>
      <c r="AJ533" s="527"/>
      <c r="AK533" s="359"/>
      <c r="AL533" s="360"/>
      <c r="AM533" s="243"/>
    </row>
    <row r="534" spans="1:39" ht="76.5" customHeight="1" x14ac:dyDescent="0.2">
      <c r="A534" s="343"/>
      <c r="B534" s="225"/>
      <c r="C534" s="215"/>
      <c r="D534" s="307" t="s">
        <v>1667</v>
      </c>
      <c r="E534" s="244">
        <v>1</v>
      </c>
      <c r="F534" s="245" t="s">
        <v>1342</v>
      </c>
      <c r="G534" s="246" t="s">
        <v>1343</v>
      </c>
      <c r="H534" s="247" t="s">
        <v>531</v>
      </c>
      <c r="I534" s="248" t="s">
        <v>539</v>
      </c>
      <c r="J534" s="247" t="s">
        <v>598</v>
      </c>
      <c r="K534" s="246" t="s">
        <v>1338</v>
      </c>
      <c r="L534" s="245" t="s">
        <v>534</v>
      </c>
      <c r="M534" s="248">
        <v>1</v>
      </c>
      <c r="N534" s="247" t="s">
        <v>594</v>
      </c>
      <c r="O534" s="248">
        <v>220</v>
      </c>
      <c r="P534" s="514">
        <f t="shared" si="81"/>
        <v>250000</v>
      </c>
      <c r="Q534" s="515">
        <v>0</v>
      </c>
      <c r="R534" s="514">
        <v>0</v>
      </c>
      <c r="S534" s="515">
        <v>0</v>
      </c>
      <c r="T534" s="514">
        <v>0</v>
      </c>
      <c r="U534" s="515">
        <v>0</v>
      </c>
      <c r="V534" s="514">
        <v>0</v>
      </c>
      <c r="W534" s="515">
        <v>250000</v>
      </c>
      <c r="X534" s="491"/>
      <c r="Y534" s="528" t="s">
        <v>1276</v>
      </c>
      <c r="Z534" s="351"/>
      <c r="AA534" s="353"/>
      <c r="AB534" s="353"/>
      <c r="AC534" s="354"/>
      <c r="AD534" s="353"/>
      <c r="AE534" s="355"/>
      <c r="AF534" s="356"/>
      <c r="AG534" s="357"/>
      <c r="AH534" s="356"/>
      <c r="AI534" s="356"/>
      <c r="AJ534" s="527"/>
      <c r="AK534" s="359"/>
      <c r="AL534" s="360"/>
      <c r="AM534" s="243"/>
    </row>
    <row r="535" spans="1:39" ht="66.75" thickBot="1" x14ac:dyDescent="0.25">
      <c r="A535" s="343"/>
      <c r="B535" s="225"/>
      <c r="C535" s="215"/>
      <c r="D535" s="346" t="s">
        <v>1668</v>
      </c>
      <c r="E535" s="256">
        <v>1</v>
      </c>
      <c r="F535" s="257" t="s">
        <v>757</v>
      </c>
      <c r="G535" s="258" t="s">
        <v>1344</v>
      </c>
      <c r="H535" s="259" t="s">
        <v>706</v>
      </c>
      <c r="I535" s="264" t="s">
        <v>539</v>
      </c>
      <c r="J535" s="259" t="s">
        <v>598</v>
      </c>
      <c r="K535" s="258" t="s">
        <v>1338</v>
      </c>
      <c r="L535" s="257" t="s">
        <v>534</v>
      </c>
      <c r="M535" s="264">
        <v>1</v>
      </c>
      <c r="N535" s="259" t="s">
        <v>594</v>
      </c>
      <c r="O535" s="264">
        <v>280</v>
      </c>
      <c r="P535" s="501">
        <f t="shared" si="81"/>
        <v>1350000</v>
      </c>
      <c r="Q535" s="510">
        <v>0</v>
      </c>
      <c r="R535" s="501">
        <v>0</v>
      </c>
      <c r="S535" s="510">
        <v>0</v>
      </c>
      <c r="T535" s="501">
        <v>0</v>
      </c>
      <c r="U535" s="510">
        <v>0</v>
      </c>
      <c r="V535" s="501">
        <v>0</v>
      </c>
      <c r="W535" s="510">
        <v>1350000</v>
      </c>
      <c r="X535" s="491"/>
      <c r="Y535" s="529" t="s">
        <v>1345</v>
      </c>
      <c r="Z535" s="351"/>
      <c r="AA535" s="353"/>
      <c r="AB535" s="353"/>
      <c r="AC535" s="354"/>
      <c r="AD535" s="353"/>
      <c r="AE535" s="355"/>
      <c r="AF535" s="356"/>
      <c r="AG535" s="357"/>
      <c r="AH535" s="356"/>
      <c r="AI535" s="356"/>
      <c r="AJ535" s="527"/>
      <c r="AK535" s="359"/>
      <c r="AL535" s="360"/>
      <c r="AM535" s="243"/>
    </row>
    <row r="536" spans="1:39" x14ac:dyDescent="0.2">
      <c r="A536" s="411"/>
      <c r="B536" s="193"/>
      <c r="C536" s="194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414"/>
      <c r="Q536" s="413"/>
      <c r="R536" s="413"/>
      <c r="S536" s="413"/>
      <c r="T536" s="414"/>
      <c r="U536" s="413"/>
      <c r="V536" s="413"/>
      <c r="W536" s="413"/>
      <c r="X536" s="196"/>
      <c r="Y536" s="196"/>
      <c r="Z536" s="16"/>
      <c r="AA536" s="104"/>
      <c r="AB536" s="105"/>
      <c r="AC536" s="106"/>
      <c r="AD536" s="107"/>
      <c r="AE536" s="108"/>
      <c r="AF536" s="415"/>
      <c r="AG536" s="415"/>
      <c r="AH536" s="415"/>
      <c r="AI536" s="415"/>
      <c r="AJ536" s="415"/>
      <c r="AK536" s="415"/>
    </row>
    <row r="537" spans="1:39" s="224" customFormat="1" ht="18.75" thickBot="1" x14ac:dyDescent="0.25">
      <c r="A537" s="215"/>
      <c r="B537" s="193"/>
      <c r="C537" s="194"/>
      <c r="D537" s="216" t="s">
        <v>393</v>
      </c>
      <c r="E537" s="218"/>
      <c r="F537" s="217"/>
      <c r="G537" s="217"/>
      <c r="H537" s="216"/>
      <c r="I537" s="216"/>
      <c r="J537" s="216"/>
      <c r="K537" s="216"/>
      <c r="L537" s="216"/>
      <c r="M537" s="216"/>
      <c r="N537" s="216"/>
      <c r="O537" s="216"/>
      <c r="P537" s="278"/>
      <c r="Q537" s="196"/>
      <c r="R537" s="196"/>
      <c r="S537" s="196"/>
      <c r="T537" s="196"/>
      <c r="U537" s="196"/>
      <c r="V537" s="196"/>
      <c r="W537" s="196"/>
      <c r="X537" s="196"/>
      <c r="Y537" s="196"/>
      <c r="Z537" s="220"/>
      <c r="AA537" s="221"/>
      <c r="AB537" s="221"/>
      <c r="AC537" s="221"/>
      <c r="AD537" s="221"/>
      <c r="AE537" s="221"/>
      <c r="AF537" s="221"/>
      <c r="AG537" s="221"/>
      <c r="AH537" s="221"/>
      <c r="AI537" s="221"/>
      <c r="AJ537" s="221"/>
      <c r="AK537" s="222"/>
      <c r="AL537" s="223"/>
      <c r="AM537" s="223"/>
    </row>
    <row r="538" spans="1:39" ht="99" x14ac:dyDescent="0.2">
      <c r="A538" s="343"/>
      <c r="B538" s="343"/>
      <c r="C538" s="523"/>
      <c r="D538" s="610" t="s">
        <v>1670</v>
      </c>
      <c r="E538" s="226">
        <v>1</v>
      </c>
      <c r="F538" s="227" t="s">
        <v>1122</v>
      </c>
      <c r="G538" s="228" t="s">
        <v>1123</v>
      </c>
      <c r="H538" s="229" t="s">
        <v>531</v>
      </c>
      <c r="I538" s="230" t="s">
        <v>539</v>
      </c>
      <c r="J538" s="229" t="s">
        <v>598</v>
      </c>
      <c r="K538" s="228" t="s">
        <v>1338</v>
      </c>
      <c r="L538" s="227" t="s">
        <v>534</v>
      </c>
      <c r="M538" s="230">
        <v>1000</v>
      </c>
      <c r="N538" s="229" t="s">
        <v>437</v>
      </c>
      <c r="O538" s="230">
        <v>220</v>
      </c>
      <c r="P538" s="494">
        <f t="shared" ref="P538:P540" si="82">SUM(Q538:W538)</f>
        <v>500000</v>
      </c>
      <c r="Q538" s="495">
        <v>0</v>
      </c>
      <c r="R538" s="494">
        <v>0</v>
      </c>
      <c r="S538" s="495">
        <v>0</v>
      </c>
      <c r="T538" s="494">
        <v>0</v>
      </c>
      <c r="U538" s="495">
        <v>0</v>
      </c>
      <c r="V538" s="494">
        <v>0</v>
      </c>
      <c r="W538" s="495">
        <v>500000</v>
      </c>
      <c r="X538" s="491"/>
      <c r="Y538" s="524" t="s">
        <v>1276</v>
      </c>
      <c r="Z538" s="351"/>
      <c r="AA538" s="353"/>
      <c r="AB538" s="353"/>
      <c r="AC538" s="354"/>
      <c r="AD538" s="353"/>
      <c r="AE538" s="355"/>
      <c r="AF538" s="356"/>
      <c r="AG538" s="357"/>
      <c r="AH538" s="356"/>
      <c r="AI538" s="356"/>
      <c r="AJ538" s="527"/>
      <c r="AK538" s="359"/>
      <c r="AL538" s="360"/>
      <c r="AM538" s="243"/>
    </row>
    <row r="539" spans="1:39" ht="82.5" x14ac:dyDescent="0.2">
      <c r="A539" s="343"/>
      <c r="B539" s="225"/>
      <c r="C539" s="215"/>
      <c r="D539" s="307" t="s">
        <v>1669</v>
      </c>
      <c r="E539" s="244">
        <v>1</v>
      </c>
      <c r="F539" s="245" t="s">
        <v>1042</v>
      </c>
      <c r="G539" s="246" t="s">
        <v>1346</v>
      </c>
      <c r="H539" s="247" t="s">
        <v>531</v>
      </c>
      <c r="I539" s="248" t="s">
        <v>539</v>
      </c>
      <c r="J539" s="247" t="s">
        <v>598</v>
      </c>
      <c r="K539" s="246" t="s">
        <v>1338</v>
      </c>
      <c r="L539" s="245" t="s">
        <v>534</v>
      </c>
      <c r="M539" s="248">
        <v>370</v>
      </c>
      <c r="N539" s="247" t="s">
        <v>437</v>
      </c>
      <c r="O539" s="248">
        <v>150</v>
      </c>
      <c r="P539" s="514">
        <f t="shared" si="82"/>
        <v>820391</v>
      </c>
      <c r="Q539" s="515">
        <v>0</v>
      </c>
      <c r="R539" s="514">
        <v>0</v>
      </c>
      <c r="S539" s="515">
        <v>0</v>
      </c>
      <c r="T539" s="514">
        <v>0</v>
      </c>
      <c r="U539" s="515">
        <v>0</v>
      </c>
      <c r="V539" s="514">
        <v>0</v>
      </c>
      <c r="W539" s="515">
        <v>820391</v>
      </c>
      <c r="X539" s="491"/>
      <c r="Y539" s="528"/>
      <c r="Z539" s="351"/>
      <c r="AA539" s="353"/>
      <c r="AB539" s="353"/>
      <c r="AC539" s="354"/>
      <c r="AD539" s="353"/>
      <c r="AE539" s="355"/>
      <c r="AF539" s="356"/>
      <c r="AG539" s="357"/>
      <c r="AH539" s="356"/>
      <c r="AI539" s="356"/>
      <c r="AJ539" s="527"/>
      <c r="AK539" s="359"/>
      <c r="AL539" s="360"/>
      <c r="AM539" s="243"/>
    </row>
    <row r="540" spans="1:39" ht="83.25" thickBot="1" x14ac:dyDescent="0.25">
      <c r="A540" s="343"/>
      <c r="B540" s="343"/>
      <c r="C540" s="523"/>
      <c r="D540" s="620" t="s">
        <v>1671</v>
      </c>
      <c r="E540" s="256">
        <v>1</v>
      </c>
      <c r="F540" s="257" t="s">
        <v>1347</v>
      </c>
      <c r="G540" s="258" t="s">
        <v>1348</v>
      </c>
      <c r="H540" s="259" t="s">
        <v>531</v>
      </c>
      <c r="I540" s="264" t="s">
        <v>539</v>
      </c>
      <c r="J540" s="259" t="s">
        <v>598</v>
      </c>
      <c r="K540" s="258" t="s">
        <v>1338</v>
      </c>
      <c r="L540" s="257" t="s">
        <v>534</v>
      </c>
      <c r="M540" s="264">
        <v>800</v>
      </c>
      <c r="N540" s="259" t="s">
        <v>437</v>
      </c>
      <c r="O540" s="264">
        <v>180</v>
      </c>
      <c r="P540" s="501">
        <f t="shared" si="82"/>
        <v>400000</v>
      </c>
      <c r="Q540" s="510">
        <v>0</v>
      </c>
      <c r="R540" s="501">
        <v>0</v>
      </c>
      <c r="S540" s="510">
        <v>0</v>
      </c>
      <c r="T540" s="501">
        <v>0</v>
      </c>
      <c r="U540" s="510">
        <v>0</v>
      </c>
      <c r="V540" s="501">
        <v>0</v>
      </c>
      <c r="W540" s="510">
        <v>400000</v>
      </c>
      <c r="X540" s="491"/>
      <c r="Y540" s="530" t="s">
        <v>1276</v>
      </c>
      <c r="Z540" s="351"/>
      <c r="AA540" s="353"/>
      <c r="AB540" s="353"/>
      <c r="AC540" s="354"/>
      <c r="AD540" s="353"/>
      <c r="AE540" s="355"/>
      <c r="AF540" s="356"/>
      <c r="AG540" s="357"/>
      <c r="AH540" s="356"/>
      <c r="AI540" s="356"/>
      <c r="AJ540" s="527"/>
      <c r="AK540" s="359"/>
      <c r="AL540" s="360"/>
      <c r="AM540" s="243"/>
    </row>
    <row r="541" spans="1:39" x14ac:dyDescent="0.2">
      <c r="A541" s="411"/>
      <c r="B541" s="193"/>
      <c r="C541" s="194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414"/>
      <c r="Q541" s="413"/>
      <c r="R541" s="413"/>
      <c r="S541" s="413"/>
      <c r="T541" s="414"/>
      <c r="U541" s="413"/>
      <c r="V541" s="413"/>
      <c r="W541" s="413"/>
      <c r="X541" s="196"/>
      <c r="Y541" s="196"/>
      <c r="Z541" s="16"/>
      <c r="AA541" s="104"/>
      <c r="AB541" s="105"/>
      <c r="AC541" s="106"/>
      <c r="AD541" s="107"/>
      <c r="AE541" s="108"/>
      <c r="AF541" s="415"/>
      <c r="AG541" s="415"/>
      <c r="AH541" s="415"/>
      <c r="AI541" s="415"/>
      <c r="AJ541" s="415"/>
      <c r="AK541" s="415"/>
    </row>
    <row r="542" spans="1:39" s="224" customFormat="1" ht="18.75" thickBot="1" x14ac:dyDescent="0.25">
      <c r="A542" s="215"/>
      <c r="B542" s="193"/>
      <c r="C542" s="194"/>
      <c r="D542" s="216" t="s">
        <v>1509</v>
      </c>
      <c r="E542" s="218"/>
      <c r="F542" s="217"/>
      <c r="G542" s="217"/>
      <c r="H542" s="216"/>
      <c r="I542" s="216"/>
      <c r="J542" s="216"/>
      <c r="K542" s="216"/>
      <c r="L542" s="216"/>
      <c r="M542" s="216"/>
      <c r="N542" s="216"/>
      <c r="O542" s="216"/>
      <c r="P542" s="278"/>
      <c r="Q542" s="196"/>
      <c r="R542" s="196"/>
      <c r="S542" s="196"/>
      <c r="T542" s="196"/>
      <c r="U542" s="196"/>
      <c r="V542" s="196"/>
      <c r="W542" s="196"/>
      <c r="X542" s="196"/>
      <c r="Y542" s="196"/>
      <c r="Z542" s="220"/>
      <c r="AA542" s="221"/>
      <c r="AB542" s="221"/>
      <c r="AC542" s="221"/>
      <c r="AD542" s="221"/>
      <c r="AE542" s="221"/>
      <c r="AF542" s="221"/>
      <c r="AG542" s="221"/>
      <c r="AH542" s="221"/>
      <c r="AI542" s="221"/>
      <c r="AJ542" s="221"/>
      <c r="AK542" s="222"/>
      <c r="AL542" s="223"/>
      <c r="AM542" s="223"/>
    </row>
    <row r="543" spans="1:39" ht="66" x14ac:dyDescent="0.2">
      <c r="A543" s="343"/>
      <c r="B543" s="343"/>
      <c r="C543" s="523"/>
      <c r="D543" s="610" t="s">
        <v>1672</v>
      </c>
      <c r="E543" s="226">
        <v>1</v>
      </c>
      <c r="F543" s="227" t="s">
        <v>764</v>
      </c>
      <c r="G543" s="228" t="s">
        <v>1349</v>
      </c>
      <c r="H543" s="229" t="s">
        <v>706</v>
      </c>
      <c r="I543" s="230" t="s">
        <v>539</v>
      </c>
      <c r="J543" s="229" t="s">
        <v>598</v>
      </c>
      <c r="K543" s="228" t="s">
        <v>1338</v>
      </c>
      <c r="L543" s="227" t="s">
        <v>534</v>
      </c>
      <c r="M543" s="230">
        <v>1</v>
      </c>
      <c r="N543" s="229" t="s">
        <v>594</v>
      </c>
      <c r="O543" s="230">
        <v>150</v>
      </c>
      <c r="P543" s="494">
        <f t="shared" ref="P543:P544" si="83">SUM(Q543:W543)</f>
        <v>80000</v>
      </c>
      <c r="Q543" s="495">
        <v>0</v>
      </c>
      <c r="R543" s="494">
        <v>0</v>
      </c>
      <c r="S543" s="495">
        <v>0</v>
      </c>
      <c r="T543" s="494">
        <v>0</v>
      </c>
      <c r="U543" s="495">
        <v>0</v>
      </c>
      <c r="V543" s="494">
        <v>0</v>
      </c>
      <c r="W543" s="495">
        <v>80000</v>
      </c>
      <c r="X543" s="491"/>
      <c r="Y543" s="524" t="s">
        <v>1281</v>
      </c>
      <c r="Z543" s="351"/>
      <c r="AA543" s="353"/>
      <c r="AB543" s="353"/>
      <c r="AC543" s="354"/>
      <c r="AD543" s="353"/>
      <c r="AE543" s="355"/>
      <c r="AF543" s="356"/>
      <c r="AG543" s="357"/>
      <c r="AH543" s="356"/>
      <c r="AI543" s="356"/>
      <c r="AJ543" s="527"/>
      <c r="AK543" s="359"/>
      <c r="AL543" s="360"/>
      <c r="AM543" s="243"/>
    </row>
    <row r="544" spans="1:39" ht="66.75" thickBot="1" x14ac:dyDescent="0.25">
      <c r="A544" s="343"/>
      <c r="B544" s="343"/>
      <c r="C544" s="523"/>
      <c r="D544" s="620" t="s">
        <v>1673</v>
      </c>
      <c r="E544" s="256">
        <v>1</v>
      </c>
      <c r="F544" s="257" t="s">
        <v>764</v>
      </c>
      <c r="G544" s="258" t="s">
        <v>1350</v>
      </c>
      <c r="H544" s="259" t="s">
        <v>706</v>
      </c>
      <c r="I544" s="264" t="s">
        <v>539</v>
      </c>
      <c r="J544" s="259" t="s">
        <v>598</v>
      </c>
      <c r="K544" s="258" t="s">
        <v>1338</v>
      </c>
      <c r="L544" s="257" t="s">
        <v>534</v>
      </c>
      <c r="M544" s="264">
        <v>1</v>
      </c>
      <c r="N544" s="259" t="s">
        <v>594</v>
      </c>
      <c r="O544" s="264">
        <v>150</v>
      </c>
      <c r="P544" s="501">
        <f t="shared" si="83"/>
        <v>80000</v>
      </c>
      <c r="Q544" s="510">
        <v>0</v>
      </c>
      <c r="R544" s="501">
        <v>0</v>
      </c>
      <c r="S544" s="510">
        <v>0</v>
      </c>
      <c r="T544" s="501">
        <v>0</v>
      </c>
      <c r="U544" s="510">
        <v>0</v>
      </c>
      <c r="V544" s="501">
        <v>0</v>
      </c>
      <c r="W544" s="510">
        <v>80000</v>
      </c>
      <c r="X544" s="491"/>
      <c r="Y544" s="530" t="s">
        <v>1281</v>
      </c>
      <c r="Z544" s="351"/>
      <c r="AA544" s="353"/>
      <c r="AB544" s="353"/>
      <c r="AC544" s="354"/>
      <c r="AD544" s="353"/>
      <c r="AE544" s="355"/>
      <c r="AF544" s="356"/>
      <c r="AG544" s="357"/>
      <c r="AH544" s="356"/>
      <c r="AI544" s="356"/>
      <c r="AJ544" s="527"/>
      <c r="AK544" s="359"/>
      <c r="AL544" s="360"/>
      <c r="AM544" s="243"/>
    </row>
    <row r="545" spans="1:39" x14ac:dyDescent="0.2">
      <c r="A545" s="411"/>
      <c r="B545" s="193"/>
      <c r="C545" s="194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414"/>
      <c r="Q545" s="413"/>
      <c r="R545" s="413"/>
      <c r="S545" s="413"/>
      <c r="T545" s="414"/>
      <c r="U545" s="413"/>
      <c r="V545" s="413"/>
      <c r="W545" s="413"/>
      <c r="X545" s="196"/>
      <c r="Y545" s="196"/>
      <c r="Z545" s="16"/>
      <c r="AA545" s="104"/>
      <c r="AB545" s="105"/>
      <c r="AC545" s="106"/>
      <c r="AD545" s="107"/>
      <c r="AE545" s="108"/>
      <c r="AF545" s="415"/>
      <c r="AG545" s="415"/>
      <c r="AH545" s="415"/>
      <c r="AI545" s="415"/>
      <c r="AJ545" s="415"/>
      <c r="AK545" s="415"/>
    </row>
    <row r="546" spans="1:39" s="224" customFormat="1" ht="18.75" thickBot="1" x14ac:dyDescent="0.25">
      <c r="A546" s="215"/>
      <c r="B546" s="193"/>
      <c r="C546" s="194"/>
      <c r="D546" s="216" t="s">
        <v>61</v>
      </c>
      <c r="E546" s="218"/>
      <c r="F546" s="217"/>
      <c r="G546" s="217"/>
      <c r="H546" s="216"/>
      <c r="I546" s="216"/>
      <c r="J546" s="216"/>
      <c r="K546" s="216"/>
      <c r="L546" s="216"/>
      <c r="M546" s="216"/>
      <c r="N546" s="216"/>
      <c r="O546" s="216"/>
      <c r="P546" s="278"/>
      <c r="Q546" s="196"/>
      <c r="R546" s="196"/>
      <c r="S546" s="196"/>
      <c r="T546" s="196"/>
      <c r="U546" s="196"/>
      <c r="V546" s="196"/>
      <c r="W546" s="196"/>
      <c r="X546" s="196"/>
      <c r="Y546" s="196"/>
      <c r="Z546" s="220"/>
      <c r="AA546" s="221"/>
      <c r="AB546" s="221"/>
      <c r="AC546" s="221"/>
      <c r="AD546" s="221"/>
      <c r="AE546" s="221"/>
      <c r="AF546" s="221"/>
      <c r="AG546" s="221"/>
      <c r="AH546" s="221"/>
      <c r="AI546" s="221"/>
      <c r="AJ546" s="221"/>
      <c r="AK546" s="222"/>
      <c r="AL546" s="223"/>
      <c r="AM546" s="223"/>
    </row>
    <row r="547" spans="1:39" ht="33" x14ac:dyDescent="0.2">
      <c r="A547" s="343"/>
      <c r="B547" s="343"/>
      <c r="C547" s="523"/>
      <c r="D547" s="610" t="s">
        <v>1674</v>
      </c>
      <c r="E547" s="226">
        <v>1</v>
      </c>
      <c r="F547" s="227" t="s">
        <v>1351</v>
      </c>
      <c r="G547" s="228" t="s">
        <v>1352</v>
      </c>
      <c r="H547" s="229" t="s">
        <v>706</v>
      </c>
      <c r="I547" s="230" t="s">
        <v>539</v>
      </c>
      <c r="J547" s="229" t="s">
        <v>598</v>
      </c>
      <c r="K547" s="228" t="s">
        <v>1338</v>
      </c>
      <c r="L547" s="227" t="s">
        <v>534</v>
      </c>
      <c r="M547" s="230">
        <v>1</v>
      </c>
      <c r="N547" s="229" t="s">
        <v>594</v>
      </c>
      <c r="O547" s="230">
        <v>80</v>
      </c>
      <c r="P547" s="494">
        <f t="shared" ref="P547:P548" si="84">SUM(Q547:W547)</f>
        <v>120000</v>
      </c>
      <c r="Q547" s="495">
        <v>0</v>
      </c>
      <c r="R547" s="494">
        <v>0</v>
      </c>
      <c r="S547" s="495">
        <v>0</v>
      </c>
      <c r="T547" s="494">
        <v>0</v>
      </c>
      <c r="U547" s="495">
        <v>0</v>
      </c>
      <c r="V547" s="494">
        <v>0</v>
      </c>
      <c r="W547" s="495">
        <v>120000</v>
      </c>
      <c r="X547" s="491"/>
      <c r="Y547" s="524" t="s">
        <v>1276</v>
      </c>
      <c r="Z547" s="351"/>
      <c r="AA547" s="353"/>
      <c r="AB547" s="353"/>
      <c r="AC547" s="354"/>
      <c r="AD547" s="353"/>
      <c r="AE547" s="355"/>
      <c r="AF547" s="356"/>
      <c r="AG547" s="357"/>
      <c r="AH547" s="356"/>
      <c r="AI547" s="356"/>
      <c r="AJ547" s="527"/>
      <c r="AK547" s="359"/>
      <c r="AL547" s="360"/>
      <c r="AM547" s="243"/>
    </row>
    <row r="548" spans="1:39" ht="83.25" thickBot="1" x14ac:dyDescent="0.25">
      <c r="A548" s="343"/>
      <c r="B548" s="520"/>
      <c r="C548" s="523"/>
      <c r="D548" s="620" t="s">
        <v>1675</v>
      </c>
      <c r="E548" s="256">
        <v>1</v>
      </c>
      <c r="F548" s="257" t="s">
        <v>753</v>
      </c>
      <c r="G548" s="258" t="s">
        <v>1353</v>
      </c>
      <c r="H548" s="259" t="s">
        <v>706</v>
      </c>
      <c r="I548" s="264" t="s">
        <v>539</v>
      </c>
      <c r="J548" s="259" t="s">
        <v>598</v>
      </c>
      <c r="K548" s="258" t="s">
        <v>1338</v>
      </c>
      <c r="L548" s="257" t="s">
        <v>534</v>
      </c>
      <c r="M548" s="264">
        <v>790</v>
      </c>
      <c r="N548" s="259" t="s">
        <v>437</v>
      </c>
      <c r="O548" s="264">
        <v>250</v>
      </c>
      <c r="P548" s="501">
        <f t="shared" si="84"/>
        <v>755575</v>
      </c>
      <c r="Q548" s="510">
        <v>0</v>
      </c>
      <c r="R548" s="501">
        <v>0</v>
      </c>
      <c r="S548" s="510">
        <v>0</v>
      </c>
      <c r="T548" s="501">
        <v>0</v>
      </c>
      <c r="U548" s="510">
        <v>0</v>
      </c>
      <c r="V548" s="501">
        <v>0</v>
      </c>
      <c r="W548" s="510">
        <v>755575</v>
      </c>
      <c r="X548" s="491"/>
      <c r="Y548" s="531"/>
      <c r="Z548" s="295"/>
      <c r="AA548" s="296"/>
      <c r="AB548" s="296"/>
      <c r="AC548" s="297"/>
      <c r="AD548" s="296"/>
      <c r="AE548" s="298"/>
      <c r="AF548" s="299"/>
      <c r="AG548" s="300"/>
      <c r="AH548" s="299"/>
      <c r="AI548" s="299"/>
      <c r="AJ548" s="527"/>
      <c r="AK548" s="300"/>
      <c r="AL548" s="300"/>
      <c r="AM548" s="243"/>
    </row>
    <row r="549" spans="1:39" x14ac:dyDescent="0.2">
      <c r="A549" s="411"/>
      <c r="B549" s="193"/>
      <c r="C549" s="194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414"/>
      <c r="Q549" s="413"/>
      <c r="R549" s="413"/>
      <c r="S549" s="413"/>
      <c r="T549" s="414"/>
      <c r="U549" s="413"/>
      <c r="V549" s="413"/>
      <c r="W549" s="413"/>
      <c r="X549" s="196"/>
      <c r="Y549" s="196"/>
      <c r="Z549" s="16"/>
      <c r="AA549" s="104"/>
      <c r="AB549" s="105"/>
      <c r="AC549" s="106"/>
      <c r="AD549" s="107"/>
      <c r="AE549" s="108"/>
      <c r="AF549" s="415"/>
      <c r="AG549" s="415"/>
      <c r="AH549" s="415"/>
      <c r="AI549" s="415"/>
      <c r="AJ549" s="415"/>
      <c r="AK549" s="415"/>
    </row>
    <row r="550" spans="1:39" s="224" customFormat="1" ht="18.75" thickBot="1" x14ac:dyDescent="0.25">
      <c r="A550" s="215"/>
      <c r="B550" s="193"/>
      <c r="C550" s="194"/>
      <c r="D550" s="216" t="s">
        <v>69</v>
      </c>
      <c r="E550" s="218"/>
      <c r="F550" s="217"/>
      <c r="G550" s="217"/>
      <c r="H550" s="216"/>
      <c r="I550" s="216"/>
      <c r="J550" s="216"/>
      <c r="K550" s="216"/>
      <c r="L550" s="216"/>
      <c r="M550" s="216"/>
      <c r="N550" s="216"/>
      <c r="O550" s="216"/>
      <c r="P550" s="278"/>
      <c r="Q550" s="196"/>
      <c r="R550" s="196"/>
      <c r="S550" s="196"/>
      <c r="T550" s="196"/>
      <c r="U550" s="196"/>
      <c r="V550" s="196"/>
      <c r="W550" s="196"/>
      <c r="X550" s="196"/>
      <c r="Y550" s="196"/>
      <c r="Z550" s="220"/>
      <c r="AA550" s="221"/>
      <c r="AB550" s="221"/>
      <c r="AC550" s="221"/>
      <c r="AD550" s="221"/>
      <c r="AE550" s="221"/>
      <c r="AF550" s="221"/>
      <c r="AG550" s="221"/>
      <c r="AH550" s="221"/>
      <c r="AI550" s="221"/>
      <c r="AJ550" s="221"/>
      <c r="AK550" s="222"/>
      <c r="AL550" s="223"/>
      <c r="AM550" s="223"/>
    </row>
    <row r="551" spans="1:39" ht="33.75" thickBot="1" x14ac:dyDescent="0.25">
      <c r="A551" s="343"/>
      <c r="B551" s="343"/>
      <c r="C551" s="523"/>
      <c r="D551" s="619" t="s">
        <v>1676</v>
      </c>
      <c r="E551" s="315">
        <v>1</v>
      </c>
      <c r="F551" s="365" t="s">
        <v>1213</v>
      </c>
      <c r="G551" s="366" t="s">
        <v>1354</v>
      </c>
      <c r="H551" s="318" t="s">
        <v>531</v>
      </c>
      <c r="I551" s="317" t="s">
        <v>539</v>
      </c>
      <c r="J551" s="318" t="s">
        <v>598</v>
      </c>
      <c r="K551" s="366" t="s">
        <v>1355</v>
      </c>
      <c r="L551" s="365" t="s">
        <v>534</v>
      </c>
      <c r="M551" s="317">
        <v>2150</v>
      </c>
      <c r="N551" s="318" t="s">
        <v>437</v>
      </c>
      <c r="O551" s="317">
        <v>250</v>
      </c>
      <c r="P551" s="503">
        <f>SUM(Q551:W551)</f>
        <v>1432277</v>
      </c>
      <c r="Q551" s="504">
        <v>0</v>
      </c>
      <c r="R551" s="503">
        <v>0</v>
      </c>
      <c r="S551" s="504">
        <v>0</v>
      </c>
      <c r="T551" s="503">
        <v>0</v>
      </c>
      <c r="U551" s="504">
        <v>0</v>
      </c>
      <c r="V551" s="503">
        <v>0</v>
      </c>
      <c r="W551" s="504">
        <v>1432277</v>
      </c>
      <c r="X551" s="491"/>
      <c r="Y551" s="526" t="s">
        <v>1276</v>
      </c>
      <c r="Z551" s="351"/>
      <c r="AA551" s="353"/>
      <c r="AB551" s="353"/>
      <c r="AC551" s="354"/>
      <c r="AD551" s="353"/>
      <c r="AE551" s="355"/>
      <c r="AF551" s="356"/>
      <c r="AG551" s="357"/>
      <c r="AH551" s="356"/>
      <c r="AI551" s="356"/>
      <c r="AJ551" s="527"/>
      <c r="AK551" s="359"/>
      <c r="AL551" s="360"/>
      <c r="AM551" s="243"/>
    </row>
    <row r="552" spans="1:39" x14ac:dyDescent="0.2">
      <c r="A552" s="411"/>
      <c r="B552" s="193"/>
      <c r="C552" s="194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414"/>
      <c r="Q552" s="413"/>
      <c r="R552" s="413"/>
      <c r="S552" s="413"/>
      <c r="T552" s="414"/>
      <c r="U552" s="413"/>
      <c r="V552" s="413"/>
      <c r="W552" s="413"/>
      <c r="X552" s="413"/>
      <c r="Y552" s="196"/>
      <c r="Z552" s="16"/>
      <c r="AA552" s="104"/>
      <c r="AB552" s="105"/>
      <c r="AC552" s="106"/>
      <c r="AD552" s="107"/>
      <c r="AE552" s="108"/>
      <c r="AF552" s="415"/>
      <c r="AG552" s="415"/>
      <c r="AH552" s="415"/>
      <c r="AI552" s="415"/>
      <c r="AJ552" s="415"/>
      <c r="AK552" s="415"/>
    </row>
    <row r="553" spans="1:39" s="224" customFormat="1" ht="18.75" thickBot="1" x14ac:dyDescent="0.25">
      <c r="A553" s="215"/>
      <c r="B553" s="193"/>
      <c r="C553" s="194"/>
      <c r="D553" s="216" t="s">
        <v>71</v>
      </c>
      <c r="E553" s="218"/>
      <c r="F553" s="217"/>
      <c r="G553" s="217"/>
      <c r="H553" s="216"/>
      <c r="I553" s="216"/>
      <c r="J553" s="216"/>
      <c r="K553" s="216"/>
      <c r="L553" s="216"/>
      <c r="M553" s="216"/>
      <c r="N553" s="216"/>
      <c r="O553" s="216"/>
      <c r="P553" s="278"/>
      <c r="Q553" s="196"/>
      <c r="R553" s="196"/>
      <c r="S553" s="196"/>
      <c r="T553" s="196"/>
      <c r="U553" s="196"/>
      <c r="V553" s="196"/>
      <c r="W553" s="196"/>
      <c r="X553" s="196"/>
      <c r="Y553" s="196"/>
      <c r="Z553" s="220"/>
      <c r="AA553" s="221"/>
      <c r="AB553" s="221"/>
      <c r="AC553" s="221"/>
      <c r="AD553" s="221"/>
      <c r="AE553" s="221"/>
      <c r="AF553" s="221"/>
      <c r="AG553" s="221"/>
      <c r="AH553" s="221"/>
      <c r="AI553" s="221"/>
      <c r="AJ553" s="221"/>
      <c r="AK553" s="222"/>
      <c r="AL553" s="223"/>
      <c r="AM553" s="223"/>
    </row>
    <row r="554" spans="1:39" ht="33.75" thickBot="1" x14ac:dyDescent="0.25">
      <c r="A554" s="343"/>
      <c r="B554" s="343"/>
      <c r="C554" s="523"/>
      <c r="D554" s="619" t="s">
        <v>1677</v>
      </c>
      <c r="E554" s="315">
        <v>1</v>
      </c>
      <c r="F554" s="365" t="s">
        <v>1299</v>
      </c>
      <c r="G554" s="366" t="s">
        <v>1356</v>
      </c>
      <c r="H554" s="318" t="s">
        <v>706</v>
      </c>
      <c r="I554" s="317" t="s">
        <v>539</v>
      </c>
      <c r="J554" s="318" t="s">
        <v>598</v>
      </c>
      <c r="K554" s="366" t="s">
        <v>1338</v>
      </c>
      <c r="L554" s="365" t="s">
        <v>534</v>
      </c>
      <c r="M554" s="317">
        <v>1</v>
      </c>
      <c r="N554" s="318" t="s">
        <v>594</v>
      </c>
      <c r="O554" s="317">
        <v>60</v>
      </c>
      <c r="P554" s="503">
        <f>SUM(Q554:W554)</f>
        <v>120000</v>
      </c>
      <c r="Q554" s="504">
        <v>0</v>
      </c>
      <c r="R554" s="503">
        <v>0</v>
      </c>
      <c r="S554" s="504">
        <v>0</v>
      </c>
      <c r="T554" s="503">
        <v>0</v>
      </c>
      <c r="U554" s="504">
        <v>0</v>
      </c>
      <c r="V554" s="503">
        <v>0</v>
      </c>
      <c r="W554" s="504">
        <v>120000</v>
      </c>
      <c r="X554" s="491"/>
      <c r="Y554" s="526" t="s">
        <v>1281</v>
      </c>
      <c r="Z554" s="351"/>
      <c r="AA554" s="353"/>
      <c r="AB554" s="353"/>
      <c r="AC554" s="354"/>
      <c r="AD554" s="353"/>
      <c r="AE554" s="355"/>
      <c r="AF554" s="356"/>
      <c r="AG554" s="357"/>
      <c r="AH554" s="356"/>
      <c r="AI554" s="356"/>
      <c r="AJ554" s="527"/>
      <c r="AK554" s="359"/>
      <c r="AL554" s="360"/>
      <c r="AM554" s="224"/>
    </row>
    <row r="555" spans="1:39" x14ac:dyDescent="0.2">
      <c r="A555" s="411"/>
      <c r="B555" s="193"/>
      <c r="C555" s="194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414"/>
      <c r="Q555" s="413"/>
      <c r="R555" s="413"/>
      <c r="S555" s="413"/>
      <c r="T555" s="414"/>
      <c r="U555" s="413"/>
      <c r="V555" s="413"/>
      <c r="W555" s="413"/>
      <c r="X555" s="196"/>
      <c r="Y555" s="196"/>
      <c r="Z555" s="16"/>
      <c r="AA555" s="104"/>
      <c r="AB555" s="105"/>
      <c r="AC555" s="106"/>
      <c r="AD555" s="107"/>
      <c r="AE555" s="108"/>
      <c r="AF555" s="415"/>
      <c r="AG555" s="415"/>
      <c r="AH555" s="415"/>
      <c r="AI555" s="415"/>
      <c r="AJ555" s="415"/>
      <c r="AK555" s="415"/>
    </row>
    <row r="556" spans="1:39" s="224" customFormat="1" ht="18.75" thickBot="1" x14ac:dyDescent="0.25">
      <c r="A556" s="215"/>
      <c r="B556" s="193"/>
      <c r="C556" s="194"/>
      <c r="D556" s="216" t="s">
        <v>312</v>
      </c>
      <c r="E556" s="218"/>
      <c r="F556" s="217"/>
      <c r="G556" s="217"/>
      <c r="H556" s="216"/>
      <c r="I556" s="216"/>
      <c r="J556" s="216"/>
      <c r="K556" s="216"/>
      <c r="L556" s="216"/>
      <c r="M556" s="216"/>
      <c r="N556" s="216"/>
      <c r="O556" s="216"/>
      <c r="P556" s="278"/>
      <c r="Q556" s="196"/>
      <c r="R556" s="196"/>
      <c r="S556" s="196"/>
      <c r="T556" s="196"/>
      <c r="U556" s="196"/>
      <c r="V556" s="196"/>
      <c r="W556" s="196"/>
      <c r="X556" s="196"/>
      <c r="Y556" s="196"/>
      <c r="Z556" s="220"/>
      <c r="AA556" s="221"/>
      <c r="AB556" s="221"/>
      <c r="AC556" s="221"/>
      <c r="AD556" s="221"/>
      <c r="AE556" s="221"/>
      <c r="AF556" s="221"/>
      <c r="AG556" s="221"/>
      <c r="AH556" s="221"/>
      <c r="AI556" s="221"/>
      <c r="AJ556" s="221"/>
      <c r="AK556" s="222"/>
      <c r="AL556" s="223"/>
      <c r="AM556" s="223"/>
    </row>
    <row r="557" spans="1:39" ht="49.5" x14ac:dyDescent="0.2">
      <c r="A557" s="343"/>
      <c r="B557" s="343"/>
      <c r="C557" s="523"/>
      <c r="D557" s="610" t="s">
        <v>1678</v>
      </c>
      <c r="E557" s="226">
        <v>1</v>
      </c>
      <c r="F557" s="227" t="s">
        <v>1357</v>
      </c>
      <c r="G557" s="228" t="s">
        <v>1358</v>
      </c>
      <c r="H557" s="229" t="s">
        <v>531</v>
      </c>
      <c r="I557" s="230" t="s">
        <v>539</v>
      </c>
      <c r="J557" s="229" t="s">
        <v>598</v>
      </c>
      <c r="K557" s="228" t="s">
        <v>1338</v>
      </c>
      <c r="L557" s="227" t="s">
        <v>534</v>
      </c>
      <c r="M557" s="230">
        <v>1</v>
      </c>
      <c r="N557" s="229" t="s">
        <v>594</v>
      </c>
      <c r="O557" s="230">
        <v>80</v>
      </c>
      <c r="P557" s="494">
        <f t="shared" ref="P557:P558" si="85">SUM(Q557:W557)</f>
        <v>130000</v>
      </c>
      <c r="Q557" s="495">
        <v>0</v>
      </c>
      <c r="R557" s="494">
        <v>0</v>
      </c>
      <c r="S557" s="495">
        <v>0</v>
      </c>
      <c r="T557" s="494">
        <v>0</v>
      </c>
      <c r="U557" s="495">
        <v>0</v>
      </c>
      <c r="V557" s="494">
        <v>0</v>
      </c>
      <c r="W557" s="495">
        <v>130000</v>
      </c>
      <c r="X557" s="491"/>
      <c r="Y557" s="524" t="s">
        <v>1276</v>
      </c>
      <c r="Z557" s="351"/>
      <c r="AA557" s="353"/>
      <c r="AB557" s="353"/>
      <c r="AC557" s="354"/>
      <c r="AD557" s="353"/>
      <c r="AE557" s="355"/>
      <c r="AF557" s="356"/>
      <c r="AG557" s="357"/>
      <c r="AH557" s="356"/>
      <c r="AI557" s="356"/>
      <c r="AJ557" s="527"/>
      <c r="AK557" s="359"/>
      <c r="AL557" s="360"/>
      <c r="AM557" s="224"/>
    </row>
    <row r="558" spans="1:39" ht="50.25" thickBot="1" x14ac:dyDescent="0.25">
      <c r="A558" s="343"/>
      <c r="B558" s="520"/>
      <c r="C558" s="523"/>
      <c r="D558" s="620" t="s">
        <v>1679</v>
      </c>
      <c r="E558" s="256">
        <v>1</v>
      </c>
      <c r="F558" s="257" t="s">
        <v>742</v>
      </c>
      <c r="G558" s="258" t="s">
        <v>1359</v>
      </c>
      <c r="H558" s="259" t="s">
        <v>531</v>
      </c>
      <c r="I558" s="264" t="s">
        <v>539</v>
      </c>
      <c r="J558" s="259" t="s">
        <v>598</v>
      </c>
      <c r="K558" s="258" t="s">
        <v>1338</v>
      </c>
      <c r="L558" s="257" t="s">
        <v>534</v>
      </c>
      <c r="M558" s="264">
        <v>1</v>
      </c>
      <c r="N558" s="259" t="s">
        <v>594</v>
      </c>
      <c r="O558" s="264">
        <v>200</v>
      </c>
      <c r="P558" s="501">
        <f t="shared" si="85"/>
        <v>150000</v>
      </c>
      <c r="Q558" s="510">
        <v>0</v>
      </c>
      <c r="R558" s="501">
        <v>0</v>
      </c>
      <c r="S558" s="510">
        <v>0</v>
      </c>
      <c r="T558" s="501">
        <v>0</v>
      </c>
      <c r="U558" s="510">
        <v>0</v>
      </c>
      <c r="V558" s="501">
        <v>0</v>
      </c>
      <c r="W558" s="510">
        <v>150000</v>
      </c>
      <c r="X558" s="491"/>
      <c r="Y558" s="531" t="s">
        <v>1276</v>
      </c>
      <c r="Z558" s="295"/>
      <c r="AA558" s="296"/>
      <c r="AB558" s="296"/>
      <c r="AC558" s="297"/>
      <c r="AD558" s="296"/>
      <c r="AE558" s="298"/>
      <c r="AF558" s="299"/>
      <c r="AG558" s="300"/>
      <c r="AH558" s="299"/>
      <c r="AI558" s="299"/>
      <c r="AJ558" s="527"/>
      <c r="AK558" s="300"/>
      <c r="AL558" s="300"/>
      <c r="AM558" s="224"/>
    </row>
    <row r="559" spans="1:39" x14ac:dyDescent="0.2">
      <c r="A559" s="411"/>
      <c r="B559" s="193"/>
      <c r="C559" s="194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414"/>
      <c r="Q559" s="413"/>
      <c r="R559" s="413"/>
      <c r="S559" s="413"/>
      <c r="T559" s="414"/>
      <c r="U559" s="413"/>
      <c r="V559" s="413"/>
      <c r="W559" s="413"/>
      <c r="X559" s="196"/>
      <c r="Y559" s="196"/>
      <c r="Z559" s="16"/>
      <c r="AA559" s="104"/>
      <c r="AB559" s="105"/>
      <c r="AC559" s="106"/>
      <c r="AD559" s="107"/>
      <c r="AE559" s="108"/>
      <c r="AF559" s="415"/>
      <c r="AG559" s="415"/>
      <c r="AH559" s="415"/>
      <c r="AI559" s="415"/>
      <c r="AJ559" s="415"/>
      <c r="AK559" s="415"/>
    </row>
    <row r="560" spans="1:39" s="224" customFormat="1" ht="18.75" thickBot="1" x14ac:dyDescent="0.25">
      <c r="A560" s="215"/>
      <c r="B560" s="193"/>
      <c r="C560" s="194"/>
      <c r="D560" s="216" t="s">
        <v>40</v>
      </c>
      <c r="E560" s="218"/>
      <c r="F560" s="217"/>
      <c r="G560" s="217"/>
      <c r="H560" s="216"/>
      <c r="I560" s="216"/>
      <c r="J560" s="216"/>
      <c r="K560" s="216"/>
      <c r="L560" s="216"/>
      <c r="M560" s="216"/>
      <c r="N560" s="216"/>
      <c r="O560" s="216"/>
      <c r="P560" s="278"/>
      <c r="Q560" s="196"/>
      <c r="R560" s="196"/>
      <c r="S560" s="196"/>
      <c r="T560" s="196"/>
      <c r="U560" s="196"/>
      <c r="V560" s="196"/>
      <c r="W560" s="196"/>
      <c r="X560" s="196"/>
      <c r="Y560" s="196"/>
      <c r="Z560" s="220"/>
      <c r="AA560" s="221"/>
      <c r="AB560" s="221"/>
      <c r="AC560" s="221"/>
      <c r="AD560" s="221"/>
      <c r="AE560" s="221"/>
      <c r="AF560" s="221"/>
      <c r="AG560" s="221"/>
      <c r="AH560" s="221"/>
      <c r="AI560" s="221"/>
      <c r="AJ560" s="221"/>
      <c r="AK560" s="222"/>
      <c r="AL560" s="223"/>
      <c r="AM560" s="223"/>
    </row>
    <row r="561" spans="1:39" ht="49.5" x14ac:dyDescent="0.2">
      <c r="A561" s="343"/>
      <c r="B561" s="343"/>
      <c r="C561" s="523"/>
      <c r="D561" s="610" t="s">
        <v>1680</v>
      </c>
      <c r="E561" s="226">
        <v>1</v>
      </c>
      <c r="F561" s="227" t="s">
        <v>1360</v>
      </c>
      <c r="G561" s="228" t="s">
        <v>40</v>
      </c>
      <c r="H561" s="229" t="s">
        <v>531</v>
      </c>
      <c r="I561" s="230" t="s">
        <v>539</v>
      </c>
      <c r="J561" s="229" t="s">
        <v>598</v>
      </c>
      <c r="K561" s="228" t="s">
        <v>1338</v>
      </c>
      <c r="L561" s="227" t="s">
        <v>534</v>
      </c>
      <c r="M561" s="230">
        <v>1</v>
      </c>
      <c r="N561" s="229" t="s">
        <v>594</v>
      </c>
      <c r="O561" s="230">
        <v>200</v>
      </c>
      <c r="P561" s="494">
        <f t="shared" ref="P561:P564" si="86">SUM(Q561:W561)</f>
        <v>130000</v>
      </c>
      <c r="Q561" s="495">
        <v>0</v>
      </c>
      <c r="R561" s="494">
        <v>0</v>
      </c>
      <c r="S561" s="495">
        <v>0</v>
      </c>
      <c r="T561" s="494">
        <v>0</v>
      </c>
      <c r="U561" s="495">
        <v>0</v>
      </c>
      <c r="V561" s="494">
        <v>0</v>
      </c>
      <c r="W561" s="495">
        <v>130000</v>
      </c>
      <c r="X561" s="491"/>
      <c r="Y561" s="524" t="s">
        <v>1276</v>
      </c>
      <c r="Z561" s="351"/>
      <c r="AA561" s="353"/>
      <c r="AB561" s="353"/>
      <c r="AC561" s="354"/>
      <c r="AD561" s="353"/>
      <c r="AE561" s="355"/>
      <c r="AF561" s="356"/>
      <c r="AG561" s="357"/>
      <c r="AH561" s="356"/>
      <c r="AI561" s="356"/>
      <c r="AJ561" s="527"/>
      <c r="AK561" s="359"/>
      <c r="AL561" s="360"/>
      <c r="AM561" s="224"/>
    </row>
    <row r="562" spans="1:39" ht="49.5" x14ac:dyDescent="0.2">
      <c r="A562" s="343"/>
      <c r="B562" s="520"/>
      <c r="C562" s="523"/>
      <c r="D562" s="607" t="s">
        <v>1681</v>
      </c>
      <c r="E562" s="244">
        <v>1</v>
      </c>
      <c r="F562" s="245" t="s">
        <v>1360</v>
      </c>
      <c r="G562" s="246" t="s">
        <v>40</v>
      </c>
      <c r="H562" s="247" t="s">
        <v>531</v>
      </c>
      <c r="I562" s="248" t="s">
        <v>539</v>
      </c>
      <c r="J562" s="247" t="s">
        <v>598</v>
      </c>
      <c r="K562" s="246" t="s">
        <v>1338</v>
      </c>
      <c r="L562" s="245" t="s">
        <v>534</v>
      </c>
      <c r="M562" s="248">
        <v>1</v>
      </c>
      <c r="N562" s="247" t="s">
        <v>594</v>
      </c>
      <c r="O562" s="248">
        <v>100</v>
      </c>
      <c r="P562" s="514">
        <f t="shared" si="86"/>
        <v>250000</v>
      </c>
      <c r="Q562" s="515">
        <v>0</v>
      </c>
      <c r="R562" s="514">
        <v>0</v>
      </c>
      <c r="S562" s="515">
        <v>0</v>
      </c>
      <c r="T562" s="514">
        <v>0</v>
      </c>
      <c r="U562" s="515">
        <v>0</v>
      </c>
      <c r="V562" s="514">
        <v>0</v>
      </c>
      <c r="W562" s="515">
        <v>250000</v>
      </c>
      <c r="X562" s="491"/>
      <c r="Y562" s="528" t="s">
        <v>1276</v>
      </c>
      <c r="Z562" s="295"/>
      <c r="AA562" s="296"/>
      <c r="AB562" s="296"/>
      <c r="AC562" s="297"/>
      <c r="AD562" s="296"/>
      <c r="AE562" s="298"/>
      <c r="AF562" s="299"/>
      <c r="AG562" s="300"/>
      <c r="AH562" s="299"/>
      <c r="AI562" s="299"/>
      <c r="AJ562" s="527"/>
      <c r="AK562" s="300"/>
      <c r="AL562" s="300"/>
      <c r="AM562" s="224"/>
    </row>
    <row r="563" spans="1:39" ht="49.5" x14ac:dyDescent="0.2">
      <c r="A563" s="343"/>
      <c r="B563" s="520"/>
      <c r="C563" s="523"/>
      <c r="D563" s="607" t="s">
        <v>1682</v>
      </c>
      <c r="E563" s="244">
        <v>1</v>
      </c>
      <c r="F563" s="245" t="s">
        <v>1360</v>
      </c>
      <c r="G563" s="246" t="s">
        <v>40</v>
      </c>
      <c r="H563" s="247" t="s">
        <v>531</v>
      </c>
      <c r="I563" s="248" t="s">
        <v>539</v>
      </c>
      <c r="J563" s="247" t="s">
        <v>598</v>
      </c>
      <c r="K563" s="246" t="s">
        <v>1338</v>
      </c>
      <c r="L563" s="245" t="s">
        <v>534</v>
      </c>
      <c r="M563" s="248">
        <v>1</v>
      </c>
      <c r="N563" s="247" t="s">
        <v>594</v>
      </c>
      <c r="O563" s="248">
        <v>100</v>
      </c>
      <c r="P563" s="514">
        <f t="shared" si="86"/>
        <v>150000</v>
      </c>
      <c r="Q563" s="515">
        <v>0</v>
      </c>
      <c r="R563" s="514">
        <v>0</v>
      </c>
      <c r="S563" s="515">
        <v>0</v>
      </c>
      <c r="T563" s="514">
        <v>0</v>
      </c>
      <c r="U563" s="515">
        <v>0</v>
      </c>
      <c r="V563" s="514">
        <v>0</v>
      </c>
      <c r="W563" s="515">
        <v>150000</v>
      </c>
      <c r="X563" s="491"/>
      <c r="Y563" s="528" t="s">
        <v>1276</v>
      </c>
      <c r="Z563" s="295"/>
      <c r="AA563" s="296"/>
      <c r="AB563" s="296"/>
      <c r="AC563" s="297"/>
      <c r="AD563" s="296"/>
      <c r="AE563" s="298"/>
      <c r="AF563" s="299"/>
      <c r="AG563" s="300"/>
      <c r="AH563" s="299"/>
      <c r="AI563" s="299"/>
      <c r="AJ563" s="527"/>
      <c r="AK563" s="300"/>
      <c r="AL563" s="300"/>
      <c r="AM563" s="224"/>
    </row>
    <row r="564" spans="1:39" ht="33.75" thickBot="1" x14ac:dyDescent="0.25">
      <c r="A564" s="343"/>
      <c r="B564" s="520"/>
      <c r="C564" s="523"/>
      <c r="D564" s="620" t="s">
        <v>1683</v>
      </c>
      <c r="E564" s="256">
        <v>1</v>
      </c>
      <c r="F564" s="257" t="s">
        <v>1361</v>
      </c>
      <c r="G564" s="258" t="s">
        <v>1362</v>
      </c>
      <c r="H564" s="259" t="s">
        <v>531</v>
      </c>
      <c r="I564" s="264" t="s">
        <v>539</v>
      </c>
      <c r="J564" s="259" t="s">
        <v>598</v>
      </c>
      <c r="K564" s="258" t="s">
        <v>1338</v>
      </c>
      <c r="L564" s="257" t="s">
        <v>534</v>
      </c>
      <c r="M564" s="264">
        <v>1</v>
      </c>
      <c r="N564" s="259" t="s">
        <v>594</v>
      </c>
      <c r="O564" s="264">
        <v>300</v>
      </c>
      <c r="P564" s="501">
        <f t="shared" si="86"/>
        <v>400000</v>
      </c>
      <c r="Q564" s="510">
        <v>0</v>
      </c>
      <c r="R564" s="501">
        <v>0</v>
      </c>
      <c r="S564" s="510">
        <v>0</v>
      </c>
      <c r="T564" s="501">
        <v>0</v>
      </c>
      <c r="U564" s="510">
        <v>0</v>
      </c>
      <c r="V564" s="501">
        <v>0</v>
      </c>
      <c r="W564" s="510">
        <v>400000</v>
      </c>
      <c r="X564" s="491"/>
      <c r="Y564" s="530" t="s">
        <v>1276</v>
      </c>
      <c r="Z564" s="295"/>
      <c r="AA564" s="296"/>
      <c r="AB564" s="296"/>
      <c r="AC564" s="297"/>
      <c r="AD564" s="296"/>
      <c r="AE564" s="298"/>
      <c r="AF564" s="299"/>
      <c r="AG564" s="300"/>
      <c r="AH564" s="299"/>
      <c r="AI564" s="299"/>
      <c r="AJ564" s="527"/>
      <c r="AK564" s="300"/>
      <c r="AL564" s="300"/>
      <c r="AM564" s="224"/>
    </row>
    <row r="565" spans="1:39" ht="33" customHeight="1" thickBot="1" x14ac:dyDescent="0.25">
      <c r="A565" s="210"/>
      <c r="B565" s="193"/>
      <c r="C565" s="194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3" t="s">
        <v>600</v>
      </c>
      <c r="P565" s="361">
        <f>SUM(P529:P564)</f>
        <v>7548243</v>
      </c>
      <c r="Q565" s="361">
        <f t="shared" ref="Q565:W565" si="87">SUM(Q529:Q564)</f>
        <v>0</v>
      </c>
      <c r="R565" s="361">
        <f t="shared" si="87"/>
        <v>0</v>
      </c>
      <c r="S565" s="361">
        <f t="shared" si="87"/>
        <v>0</v>
      </c>
      <c r="T565" s="361">
        <f t="shared" si="87"/>
        <v>0</v>
      </c>
      <c r="U565" s="361">
        <f t="shared" si="87"/>
        <v>0</v>
      </c>
      <c r="V565" s="361">
        <f t="shared" si="87"/>
        <v>0</v>
      </c>
      <c r="W565" s="325">
        <f t="shared" si="87"/>
        <v>7548243</v>
      </c>
      <c r="X565" s="196"/>
      <c r="Y565" s="196"/>
      <c r="Z565" s="210"/>
      <c r="AA565" s="210"/>
      <c r="AB565" s="211"/>
      <c r="AC565" s="211"/>
      <c r="AD565" s="212"/>
      <c r="AE565" s="211"/>
      <c r="AF565" s="214"/>
      <c r="AG565" s="214"/>
      <c r="AH565" s="214"/>
      <c r="AI565" s="214"/>
      <c r="AJ565" s="326"/>
      <c r="AK565" s="327"/>
      <c r="AL565" s="214"/>
      <c r="AM565" s="214"/>
    </row>
    <row r="566" spans="1:39" ht="33" customHeight="1" thickBot="1" x14ac:dyDescent="0.25">
      <c r="A566" s="343"/>
      <c r="B566" s="328"/>
      <c r="C566" s="215"/>
      <c r="D566" s="329"/>
      <c r="E566" s="330"/>
      <c r="F566" s="330"/>
      <c r="G566" s="330"/>
      <c r="H566" s="329"/>
      <c r="I566" s="329"/>
      <c r="J566" s="329"/>
      <c r="K566" s="329"/>
      <c r="L566" s="329"/>
      <c r="M566" s="329"/>
      <c r="N566" s="329"/>
      <c r="O566" s="323" t="s">
        <v>1363</v>
      </c>
      <c r="P566" s="170">
        <f t="shared" ref="P566:W566" si="88">P565+P524+P511+P476</f>
        <v>16982635</v>
      </c>
      <c r="Q566" s="170">
        <f t="shared" si="88"/>
        <v>0</v>
      </c>
      <c r="R566" s="170">
        <f t="shared" si="88"/>
        <v>0</v>
      </c>
      <c r="S566" s="170">
        <f t="shared" si="88"/>
        <v>0</v>
      </c>
      <c r="T566" s="170">
        <f t="shared" si="88"/>
        <v>0</v>
      </c>
      <c r="U566" s="170">
        <f t="shared" si="88"/>
        <v>0</v>
      </c>
      <c r="V566" s="170">
        <f t="shared" si="88"/>
        <v>0</v>
      </c>
      <c r="W566" s="170">
        <f t="shared" si="88"/>
        <v>16982635</v>
      </c>
      <c r="X566" s="491"/>
      <c r="Y566" s="492"/>
      <c r="Z566" s="210"/>
      <c r="AA566" s="211"/>
      <c r="AB566" s="211"/>
      <c r="AC566" s="212"/>
      <c r="AD566" s="211"/>
      <c r="AE566" s="214"/>
      <c r="AF566" s="214"/>
      <c r="AG566" s="214"/>
      <c r="AH566" s="214"/>
      <c r="AI566" s="326"/>
      <c r="AJ566" s="532"/>
      <c r="AK566" s="214"/>
      <c r="AL566" s="392"/>
      <c r="AM566" s="214"/>
    </row>
    <row r="567" spans="1:39" ht="18.75" thickBot="1" x14ac:dyDescent="0.25">
      <c r="A567" s="411"/>
      <c r="B567" s="193"/>
      <c r="C567" s="194"/>
      <c r="D567" s="340"/>
      <c r="E567" s="340"/>
      <c r="F567" s="340"/>
      <c r="G567" s="340"/>
      <c r="H567" s="340"/>
      <c r="I567" s="412"/>
      <c r="J567" s="412"/>
      <c r="K567" s="412"/>
      <c r="L567" s="412"/>
      <c r="M567" s="412"/>
      <c r="N567" s="412"/>
      <c r="O567" s="412"/>
      <c r="P567" s="413"/>
      <c r="Q567" s="413"/>
      <c r="R567" s="413"/>
      <c r="S567" s="413"/>
      <c r="T567" s="414"/>
      <c r="U567" s="413"/>
      <c r="V567" s="413"/>
      <c r="W567" s="413"/>
      <c r="X567" s="196"/>
      <c r="Y567" s="196"/>
      <c r="Z567" s="16"/>
      <c r="AA567" s="104"/>
      <c r="AB567" s="105"/>
      <c r="AC567" s="106"/>
      <c r="AD567" s="107"/>
      <c r="AE567" s="108"/>
      <c r="AF567" s="415"/>
      <c r="AG567" s="415"/>
      <c r="AH567" s="415"/>
      <c r="AI567" s="415"/>
      <c r="AJ567" s="415"/>
      <c r="AK567" s="415"/>
    </row>
    <row r="568" spans="1:39" ht="30" customHeight="1" thickBot="1" x14ac:dyDescent="0.25">
      <c r="A568" s="103"/>
      <c r="B568" s="193"/>
      <c r="C568" s="194"/>
      <c r="D568" s="89" t="s">
        <v>185</v>
      </c>
      <c r="E568" s="90"/>
      <c r="F568" s="90"/>
      <c r="G568" s="90"/>
      <c r="H568" s="91"/>
      <c r="I568" s="91"/>
      <c r="J568" s="91"/>
      <c r="K568" s="91"/>
      <c r="L568" s="91"/>
      <c r="M568" s="91"/>
      <c r="N568" s="91"/>
      <c r="O568" s="91"/>
      <c r="P568" s="92"/>
      <c r="Q568" s="92"/>
      <c r="R568" s="92"/>
      <c r="S568" s="92"/>
      <c r="T568" s="92"/>
      <c r="U568" s="92"/>
      <c r="V568" s="92"/>
      <c r="W568" s="93"/>
      <c r="X568" s="196"/>
      <c r="Y568" s="196"/>
      <c r="Z568" s="5"/>
      <c r="AA568" s="100"/>
      <c r="AB568" s="99"/>
      <c r="AC568" s="99"/>
      <c r="AD568" s="99"/>
      <c r="AE568" s="99"/>
      <c r="AF568" s="99"/>
      <c r="AG568" s="99"/>
      <c r="AH568" s="99"/>
      <c r="AI568" s="99"/>
      <c r="AJ568" s="99"/>
      <c r="AK568" s="99"/>
      <c r="AL568" s="101"/>
      <c r="AM568" s="99"/>
    </row>
    <row r="569" spans="1:39" ht="21" thickBot="1" x14ac:dyDescent="0.25">
      <c r="A569" s="103"/>
      <c r="B569" s="193"/>
      <c r="C569" s="194"/>
      <c r="D569" s="96" t="s">
        <v>1539</v>
      </c>
      <c r="E569" s="97"/>
      <c r="F569" s="97"/>
      <c r="G569" s="97"/>
      <c r="H569" s="94"/>
      <c r="I569" s="94"/>
      <c r="J569" s="94"/>
      <c r="K569" s="94"/>
      <c r="L569" s="94"/>
      <c r="M569" s="94"/>
      <c r="N569" s="94"/>
      <c r="O569" s="94"/>
      <c r="P569" s="98"/>
      <c r="Q569" s="98"/>
      <c r="R569" s="98"/>
      <c r="S569" s="98"/>
      <c r="T569" s="98"/>
      <c r="U569" s="98"/>
      <c r="V569" s="98"/>
      <c r="W569" s="95"/>
      <c r="X569" s="196"/>
      <c r="Y569" s="196"/>
      <c r="Z569" s="5"/>
      <c r="AA569" s="100"/>
      <c r="AB569" s="99"/>
      <c r="AC569" s="99"/>
      <c r="AD569" s="99"/>
      <c r="AE569" s="99"/>
      <c r="AF569" s="99"/>
      <c r="AG569" s="99"/>
      <c r="AH569" s="99"/>
      <c r="AI569" s="99"/>
      <c r="AJ569" s="99"/>
      <c r="AK569" s="99"/>
      <c r="AL569" s="101"/>
      <c r="AM569" s="99"/>
    </row>
    <row r="570" spans="1:39" x14ac:dyDescent="0.2">
      <c r="A570" s="411"/>
      <c r="B570" s="193"/>
      <c r="C570" s="194"/>
      <c r="D570" s="340"/>
      <c r="E570" s="340"/>
      <c r="F570" s="340"/>
      <c r="G570" s="340"/>
      <c r="H570" s="340"/>
      <c r="I570" s="412"/>
      <c r="J570" s="412"/>
      <c r="K570" s="412"/>
      <c r="L570" s="412"/>
      <c r="M570" s="412"/>
      <c r="N570" s="412"/>
      <c r="O570" s="412"/>
      <c r="P570" s="413"/>
      <c r="Q570" s="413"/>
      <c r="R570" s="413"/>
      <c r="S570" s="413"/>
      <c r="T570" s="414"/>
      <c r="U570" s="413"/>
      <c r="V570" s="413"/>
      <c r="W570" s="413"/>
      <c r="X570" s="196"/>
      <c r="Y570" s="196"/>
      <c r="Z570" s="16"/>
      <c r="AA570" s="104"/>
      <c r="AB570" s="105"/>
      <c r="AC570" s="106"/>
      <c r="AD570" s="107"/>
      <c r="AE570" s="108"/>
      <c r="AF570" s="415"/>
      <c r="AG570" s="415"/>
      <c r="AH570" s="415"/>
      <c r="AI570" s="415"/>
      <c r="AJ570" s="415"/>
      <c r="AK570" s="415"/>
    </row>
    <row r="571" spans="1:39" s="224" customFormat="1" ht="18.75" thickBot="1" x14ac:dyDescent="0.25">
      <c r="A571" s="215"/>
      <c r="B571" s="193"/>
      <c r="C571" s="194"/>
      <c r="D571" s="219" t="s">
        <v>428</v>
      </c>
      <c r="E571" s="218"/>
      <c r="F571" s="218"/>
      <c r="G571" s="218"/>
      <c r="H571" s="219"/>
      <c r="I571" s="219"/>
      <c r="J571" s="219"/>
      <c r="K571" s="219"/>
      <c r="L571" s="219"/>
      <c r="M571" s="219"/>
      <c r="N571" s="219"/>
      <c r="O571" s="219"/>
      <c r="P571" s="196"/>
      <c r="Q571" s="196"/>
      <c r="R571" s="196"/>
      <c r="S571" s="196"/>
      <c r="T571" s="196"/>
      <c r="U571" s="196"/>
      <c r="V571" s="196"/>
      <c r="W571" s="196"/>
      <c r="X571" s="196"/>
      <c r="Y571" s="196"/>
      <c r="Z571" s="220"/>
      <c r="AA571" s="221"/>
      <c r="AB571" s="221"/>
      <c r="AC571" s="221"/>
      <c r="AD571" s="221"/>
      <c r="AE571" s="221"/>
      <c r="AF571" s="221"/>
      <c r="AG571" s="221"/>
      <c r="AH571" s="221"/>
      <c r="AI571" s="221"/>
      <c r="AJ571" s="221"/>
      <c r="AK571" s="222"/>
      <c r="AL571" s="223"/>
      <c r="AM571" s="223"/>
    </row>
    <row r="572" spans="1:39" ht="49.5" x14ac:dyDescent="0.2">
      <c r="A572" s="225" t="s">
        <v>202</v>
      </c>
      <c r="B572" s="225"/>
      <c r="C572" s="215"/>
      <c r="D572" s="606" t="s">
        <v>1684</v>
      </c>
      <c r="E572" s="226">
        <v>2</v>
      </c>
      <c r="F572" s="227" t="s">
        <v>748</v>
      </c>
      <c r="G572" s="228" t="s">
        <v>1364</v>
      </c>
      <c r="H572" s="229" t="s">
        <v>706</v>
      </c>
      <c r="I572" s="230" t="s">
        <v>532</v>
      </c>
      <c r="J572" s="229" t="s">
        <v>593</v>
      </c>
      <c r="K572" s="228" t="s">
        <v>1365</v>
      </c>
      <c r="L572" s="227" t="s">
        <v>534</v>
      </c>
      <c r="M572" s="230">
        <v>1</v>
      </c>
      <c r="N572" s="229" t="s">
        <v>604</v>
      </c>
      <c r="O572" s="230">
        <v>300</v>
      </c>
      <c r="P572" s="494">
        <f>SUM(Q572:W572)</f>
        <v>100000</v>
      </c>
      <c r="Q572" s="495">
        <v>0</v>
      </c>
      <c r="R572" s="494">
        <v>0</v>
      </c>
      <c r="S572" s="495">
        <v>0</v>
      </c>
      <c r="T572" s="494">
        <v>0</v>
      </c>
      <c r="U572" s="495">
        <v>0</v>
      </c>
      <c r="V572" s="494">
        <v>0</v>
      </c>
      <c r="W572" s="495">
        <v>100000</v>
      </c>
      <c r="X572" s="491"/>
      <c r="Y572" s="496" t="s">
        <v>1285</v>
      </c>
      <c r="Z572" s="233"/>
      <c r="AA572" s="235"/>
      <c r="AB572" s="235"/>
      <c r="AC572" s="236"/>
      <c r="AD572" s="235"/>
      <c r="AE572" s="237"/>
      <c r="AF572" s="238"/>
      <c r="AG572" s="239"/>
      <c r="AH572" s="240"/>
      <c r="AI572" s="240"/>
      <c r="AJ572" s="508"/>
      <c r="AK572" s="242"/>
      <c r="AL572" s="243"/>
      <c r="AM572" s="243"/>
    </row>
    <row r="573" spans="1:39" ht="49.5" x14ac:dyDescent="0.2">
      <c r="A573" s="225" t="s">
        <v>205</v>
      </c>
      <c r="B573" s="225"/>
      <c r="C573" s="215"/>
      <c r="D573" s="307" t="s">
        <v>1685</v>
      </c>
      <c r="E573" s="244">
        <v>2</v>
      </c>
      <c r="F573" s="245" t="s">
        <v>953</v>
      </c>
      <c r="G573" s="246" t="s">
        <v>1277</v>
      </c>
      <c r="H573" s="247" t="s">
        <v>706</v>
      </c>
      <c r="I573" s="248" t="s">
        <v>532</v>
      </c>
      <c r="J573" s="247" t="s">
        <v>593</v>
      </c>
      <c r="K573" s="246" t="s">
        <v>1366</v>
      </c>
      <c r="L573" s="245" t="s">
        <v>534</v>
      </c>
      <c r="M573" s="248">
        <v>1</v>
      </c>
      <c r="N573" s="247" t="s">
        <v>604</v>
      </c>
      <c r="O573" s="248">
        <v>300</v>
      </c>
      <c r="P573" s="514">
        <f t="shared" ref="P573:P574" si="89">SUM(Q573:W573)</f>
        <v>120000</v>
      </c>
      <c r="Q573" s="515">
        <v>0</v>
      </c>
      <c r="R573" s="514">
        <v>0</v>
      </c>
      <c r="S573" s="515">
        <v>0</v>
      </c>
      <c r="T573" s="533">
        <v>0</v>
      </c>
      <c r="U573" s="515">
        <v>0</v>
      </c>
      <c r="V573" s="514">
        <v>0</v>
      </c>
      <c r="W573" s="515">
        <v>120000</v>
      </c>
      <c r="X573" s="491"/>
      <c r="Y573" s="516" t="s">
        <v>1367</v>
      </c>
      <c r="Z573" s="233"/>
      <c r="AA573" s="235"/>
      <c r="AB573" s="235"/>
      <c r="AC573" s="236"/>
      <c r="AD573" s="235"/>
      <c r="AE573" s="237"/>
      <c r="AF573" s="238"/>
      <c r="AG573" s="239"/>
      <c r="AH573" s="240"/>
      <c r="AI573" s="240"/>
      <c r="AJ573" s="508"/>
      <c r="AK573" s="242"/>
      <c r="AL573" s="243"/>
      <c r="AM573" s="243"/>
    </row>
    <row r="574" spans="1:39" ht="66.75" thickBot="1" x14ac:dyDescent="0.25">
      <c r="A574" s="225"/>
      <c r="B574" s="225"/>
      <c r="C574" s="215"/>
      <c r="D574" s="608" t="s">
        <v>1686</v>
      </c>
      <c r="E574" s="287">
        <v>2</v>
      </c>
      <c r="F574" s="534" t="s">
        <v>1368</v>
      </c>
      <c r="G574" s="262" t="s">
        <v>1369</v>
      </c>
      <c r="H574" s="261" t="s">
        <v>531</v>
      </c>
      <c r="I574" s="264" t="s">
        <v>532</v>
      </c>
      <c r="J574" s="261" t="s">
        <v>593</v>
      </c>
      <c r="K574" s="262" t="s">
        <v>1370</v>
      </c>
      <c r="L574" s="534" t="s">
        <v>534</v>
      </c>
      <c r="M574" s="535">
        <v>1</v>
      </c>
      <c r="N574" s="536" t="s">
        <v>604</v>
      </c>
      <c r="O574" s="535">
        <v>200</v>
      </c>
      <c r="P574" s="537">
        <f t="shared" si="89"/>
        <v>150000</v>
      </c>
      <c r="Q574" s="538">
        <v>0</v>
      </c>
      <c r="R574" s="537">
        <v>0</v>
      </c>
      <c r="S574" s="538">
        <v>0</v>
      </c>
      <c r="T574" s="537">
        <v>0</v>
      </c>
      <c r="U574" s="538">
        <v>0</v>
      </c>
      <c r="V574" s="537">
        <v>0</v>
      </c>
      <c r="W574" s="538">
        <v>150000</v>
      </c>
      <c r="X574" s="491"/>
      <c r="Y574" s="502" t="s">
        <v>1371</v>
      </c>
      <c r="Z574" s="233"/>
      <c r="AA574" s="235"/>
      <c r="AB574" s="235"/>
      <c r="AC574" s="236"/>
      <c r="AD574" s="235"/>
      <c r="AE574" s="237"/>
      <c r="AF574" s="238"/>
      <c r="AG574" s="239"/>
      <c r="AH574" s="240"/>
      <c r="AI574" s="240"/>
      <c r="AJ574" s="508"/>
      <c r="AK574" s="242"/>
      <c r="AL574" s="243"/>
      <c r="AM574" s="243"/>
    </row>
    <row r="575" spans="1:39" x14ac:dyDescent="0.2">
      <c r="A575" s="193"/>
      <c r="B575" s="193"/>
      <c r="C575" s="194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414"/>
      <c r="Q575" s="413"/>
      <c r="R575" s="413"/>
      <c r="S575" s="413"/>
      <c r="T575" s="414"/>
      <c r="U575" s="413"/>
      <c r="V575" s="413"/>
      <c r="W575" s="413"/>
      <c r="X575" s="196"/>
      <c r="Y575" s="196"/>
      <c r="Z575" s="16"/>
      <c r="AA575" s="104"/>
      <c r="AB575" s="105"/>
      <c r="AC575" s="106"/>
      <c r="AD575" s="107"/>
      <c r="AE575" s="108"/>
      <c r="AF575" s="415"/>
      <c r="AG575" s="415"/>
      <c r="AH575" s="415"/>
      <c r="AI575" s="415"/>
      <c r="AJ575" s="415"/>
      <c r="AK575" s="415"/>
    </row>
    <row r="576" spans="1:39" s="224" customFormat="1" ht="18.75" thickBot="1" x14ac:dyDescent="0.25">
      <c r="A576" s="193"/>
      <c r="B576" s="193"/>
      <c r="C576" s="194"/>
      <c r="D576" s="216" t="s">
        <v>51</v>
      </c>
      <c r="E576" s="218"/>
      <c r="F576" s="217"/>
      <c r="G576" s="217"/>
      <c r="H576" s="216"/>
      <c r="I576" s="216"/>
      <c r="J576" s="216"/>
      <c r="K576" s="216"/>
      <c r="L576" s="216"/>
      <c r="M576" s="216"/>
      <c r="N576" s="216"/>
      <c r="O576" s="216"/>
      <c r="P576" s="278"/>
      <c r="Q576" s="196"/>
      <c r="R576" s="196"/>
      <c r="S576" s="196"/>
      <c r="T576" s="196"/>
      <c r="U576" s="196"/>
      <c r="V576" s="196"/>
      <c r="W576" s="196"/>
      <c r="X576" s="196"/>
      <c r="Y576" s="196"/>
      <c r="Z576" s="220"/>
      <c r="AA576" s="221"/>
      <c r="AB576" s="221"/>
      <c r="AC576" s="221"/>
      <c r="AD576" s="221"/>
      <c r="AE576" s="221"/>
      <c r="AF576" s="221"/>
      <c r="AG576" s="221"/>
      <c r="AH576" s="221"/>
      <c r="AI576" s="221"/>
      <c r="AJ576" s="221"/>
      <c r="AK576" s="222"/>
      <c r="AL576" s="223"/>
      <c r="AM576" s="223"/>
    </row>
    <row r="577" spans="1:39" ht="73.5" customHeight="1" thickBot="1" x14ac:dyDescent="0.25">
      <c r="A577" s="225" t="s">
        <v>1372</v>
      </c>
      <c r="B577" s="225"/>
      <c r="C577" s="215"/>
      <c r="D577" s="609" t="s">
        <v>1687</v>
      </c>
      <c r="E577" s="315">
        <v>2</v>
      </c>
      <c r="F577" s="365" t="s">
        <v>1496</v>
      </c>
      <c r="G577" s="366" t="s">
        <v>1373</v>
      </c>
      <c r="H577" s="318" t="s">
        <v>706</v>
      </c>
      <c r="I577" s="317" t="s">
        <v>532</v>
      </c>
      <c r="J577" s="318" t="s">
        <v>593</v>
      </c>
      <c r="K577" s="366" t="s">
        <v>1374</v>
      </c>
      <c r="L577" s="365" t="s">
        <v>534</v>
      </c>
      <c r="M577" s="317">
        <v>1</v>
      </c>
      <c r="N577" s="318" t="s">
        <v>443</v>
      </c>
      <c r="O577" s="317">
        <v>300</v>
      </c>
      <c r="P577" s="503">
        <f>SUM(Q577:W577)</f>
        <v>700000</v>
      </c>
      <c r="Q577" s="504">
        <v>0</v>
      </c>
      <c r="R577" s="503">
        <v>0</v>
      </c>
      <c r="S577" s="504">
        <v>0</v>
      </c>
      <c r="T577" s="503">
        <v>0</v>
      </c>
      <c r="U577" s="504">
        <v>0</v>
      </c>
      <c r="V577" s="503">
        <v>0</v>
      </c>
      <c r="W577" s="504">
        <v>700000</v>
      </c>
      <c r="X577" s="491"/>
      <c r="Y577" s="505" t="s">
        <v>1276</v>
      </c>
      <c r="Z577" s="233"/>
      <c r="AA577" s="235"/>
      <c r="AB577" s="235"/>
      <c r="AC577" s="236"/>
      <c r="AD577" s="235"/>
      <c r="AE577" s="237"/>
      <c r="AF577" s="238"/>
      <c r="AG577" s="239"/>
      <c r="AH577" s="240"/>
      <c r="AI577" s="240"/>
      <c r="AJ577" s="508"/>
      <c r="AK577" s="242"/>
      <c r="AL577" s="243"/>
      <c r="AM577" s="243"/>
    </row>
    <row r="578" spans="1:39" x14ac:dyDescent="0.2">
      <c r="A578" s="193"/>
      <c r="B578" s="193"/>
      <c r="C578" s="194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414"/>
      <c r="Q578" s="413"/>
      <c r="R578" s="413"/>
      <c r="S578" s="413"/>
      <c r="T578" s="414"/>
      <c r="U578" s="413"/>
      <c r="V578" s="413"/>
      <c r="W578" s="413"/>
      <c r="X578" s="196"/>
      <c r="Y578" s="196"/>
      <c r="Z578" s="16"/>
      <c r="AA578" s="104"/>
      <c r="AB578" s="105"/>
      <c r="AC578" s="106"/>
      <c r="AD578" s="107"/>
      <c r="AE578" s="108"/>
      <c r="AF578" s="415"/>
      <c r="AG578" s="415"/>
      <c r="AH578" s="415"/>
      <c r="AI578" s="415"/>
      <c r="AJ578" s="415"/>
      <c r="AK578" s="415"/>
    </row>
    <row r="579" spans="1:39" s="224" customFormat="1" ht="18.75" thickBot="1" x14ac:dyDescent="0.25">
      <c r="A579" s="193"/>
      <c r="B579" s="193"/>
      <c r="C579" s="194"/>
      <c r="D579" s="216" t="s">
        <v>7</v>
      </c>
      <c r="E579" s="218"/>
      <c r="F579" s="217"/>
      <c r="G579" s="217"/>
      <c r="H579" s="216"/>
      <c r="I579" s="216"/>
      <c r="J579" s="216"/>
      <c r="K579" s="216"/>
      <c r="L579" s="216"/>
      <c r="M579" s="216"/>
      <c r="N579" s="216"/>
      <c r="O579" s="216"/>
      <c r="P579" s="278"/>
      <c r="Q579" s="196"/>
      <c r="R579" s="196"/>
      <c r="S579" s="196"/>
      <c r="T579" s="196"/>
      <c r="U579" s="196"/>
      <c r="V579" s="196"/>
      <c r="W579" s="196"/>
      <c r="X579" s="196"/>
      <c r="Y579" s="196"/>
      <c r="Z579" s="220"/>
      <c r="AA579" s="221"/>
      <c r="AB579" s="221"/>
      <c r="AC579" s="221"/>
      <c r="AD579" s="221"/>
      <c r="AE579" s="221"/>
      <c r="AF579" s="221"/>
      <c r="AG579" s="221"/>
      <c r="AH579" s="221"/>
      <c r="AI579" s="221"/>
      <c r="AJ579" s="221"/>
      <c r="AK579" s="222"/>
      <c r="AL579" s="223"/>
      <c r="AM579" s="223"/>
    </row>
    <row r="580" spans="1:39" ht="73.5" customHeight="1" thickBot="1" x14ac:dyDescent="0.25">
      <c r="A580" s="225" t="s">
        <v>216</v>
      </c>
      <c r="B580" s="225"/>
      <c r="C580" s="215"/>
      <c r="D580" s="609" t="s">
        <v>1688</v>
      </c>
      <c r="E580" s="315">
        <v>2</v>
      </c>
      <c r="F580" s="365" t="s">
        <v>1375</v>
      </c>
      <c r="G580" s="366" t="s">
        <v>1376</v>
      </c>
      <c r="H580" s="318" t="s">
        <v>706</v>
      </c>
      <c r="I580" s="317" t="s">
        <v>532</v>
      </c>
      <c r="J580" s="318" t="s">
        <v>593</v>
      </c>
      <c r="K580" s="366" t="s">
        <v>1377</v>
      </c>
      <c r="L580" s="365" t="s">
        <v>534</v>
      </c>
      <c r="M580" s="317">
        <v>1</v>
      </c>
      <c r="N580" s="318" t="s">
        <v>443</v>
      </c>
      <c r="O580" s="317">
        <v>250</v>
      </c>
      <c r="P580" s="503">
        <f>SUM(Q580:W580)</f>
        <v>700000</v>
      </c>
      <c r="Q580" s="504">
        <v>0</v>
      </c>
      <c r="R580" s="503">
        <v>0</v>
      </c>
      <c r="S580" s="504">
        <v>0</v>
      </c>
      <c r="T580" s="503">
        <v>0</v>
      </c>
      <c r="U580" s="504">
        <v>0</v>
      </c>
      <c r="V580" s="503">
        <v>0</v>
      </c>
      <c r="W580" s="504">
        <v>700000</v>
      </c>
      <c r="X580" s="491"/>
      <c r="Y580" s="505" t="s">
        <v>1276</v>
      </c>
      <c r="Z580" s="233"/>
      <c r="AA580" s="235"/>
      <c r="AB580" s="235"/>
      <c r="AC580" s="236"/>
      <c r="AD580" s="235"/>
      <c r="AE580" s="237"/>
      <c r="AF580" s="238"/>
      <c r="AG580" s="239"/>
      <c r="AH580" s="240"/>
      <c r="AI580" s="240"/>
      <c r="AJ580" s="508"/>
      <c r="AK580" s="242"/>
      <c r="AL580" s="243"/>
      <c r="AM580" s="243"/>
    </row>
    <row r="581" spans="1:39" x14ac:dyDescent="0.2">
      <c r="A581" s="193"/>
      <c r="B581" s="193"/>
      <c r="C581" s="194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414"/>
      <c r="Q581" s="413"/>
      <c r="R581" s="413"/>
      <c r="S581" s="413"/>
      <c r="T581" s="414"/>
      <c r="U581" s="413"/>
      <c r="V581" s="413"/>
      <c r="W581" s="413"/>
      <c r="X581" s="196"/>
      <c r="Y581" s="196"/>
      <c r="Z581" s="16"/>
      <c r="AA581" s="104"/>
      <c r="AB581" s="105"/>
      <c r="AC581" s="106"/>
      <c r="AD581" s="107"/>
      <c r="AE581" s="108"/>
      <c r="AF581" s="415"/>
      <c r="AG581" s="415"/>
      <c r="AH581" s="415"/>
      <c r="AI581" s="415"/>
      <c r="AJ581" s="415"/>
      <c r="AK581" s="415"/>
    </row>
    <row r="582" spans="1:39" s="224" customFormat="1" ht="18.75" thickBot="1" x14ac:dyDescent="0.25">
      <c r="A582" s="193"/>
      <c r="B582" s="193"/>
      <c r="C582" s="194"/>
      <c r="D582" s="216" t="s">
        <v>37</v>
      </c>
      <c r="E582" s="218"/>
      <c r="F582" s="217"/>
      <c r="G582" s="217"/>
      <c r="H582" s="216"/>
      <c r="I582" s="216"/>
      <c r="J582" s="216"/>
      <c r="K582" s="216"/>
      <c r="L582" s="216"/>
      <c r="M582" s="216"/>
      <c r="N582" s="216"/>
      <c r="O582" s="216"/>
      <c r="P582" s="278"/>
      <c r="Q582" s="196"/>
      <c r="R582" s="196"/>
      <c r="S582" s="196"/>
      <c r="T582" s="196"/>
      <c r="U582" s="196"/>
      <c r="V582" s="196"/>
      <c r="W582" s="196"/>
      <c r="X582" s="196"/>
      <c r="Y582" s="196"/>
      <c r="Z582" s="220"/>
      <c r="AA582" s="221"/>
      <c r="AB582" s="221"/>
      <c r="AC582" s="221"/>
      <c r="AD582" s="221"/>
      <c r="AE582" s="221"/>
      <c r="AF582" s="221"/>
      <c r="AG582" s="221"/>
      <c r="AH582" s="221"/>
      <c r="AI582" s="221"/>
      <c r="AJ582" s="221"/>
      <c r="AK582" s="222"/>
      <c r="AL582" s="223"/>
      <c r="AM582" s="223"/>
    </row>
    <row r="583" spans="1:39" ht="73.5" customHeight="1" thickBot="1" x14ac:dyDescent="0.25">
      <c r="A583" s="225" t="s">
        <v>1378</v>
      </c>
      <c r="B583" s="225"/>
      <c r="C583" s="215"/>
      <c r="D583" s="609" t="s">
        <v>1689</v>
      </c>
      <c r="E583" s="315">
        <v>2</v>
      </c>
      <c r="F583" s="365" t="s">
        <v>757</v>
      </c>
      <c r="G583" s="366" t="s">
        <v>613</v>
      </c>
      <c r="H583" s="318" t="s">
        <v>531</v>
      </c>
      <c r="I583" s="317" t="s">
        <v>532</v>
      </c>
      <c r="J583" s="318" t="s">
        <v>593</v>
      </c>
      <c r="K583" s="366" t="s">
        <v>1379</v>
      </c>
      <c r="L583" s="365" t="s">
        <v>560</v>
      </c>
      <c r="M583" s="317">
        <v>225</v>
      </c>
      <c r="N583" s="318" t="s">
        <v>437</v>
      </c>
      <c r="O583" s="317">
        <v>400</v>
      </c>
      <c r="P583" s="503">
        <f>SUM(Q583:W583)</f>
        <v>562500</v>
      </c>
      <c r="Q583" s="504">
        <v>0</v>
      </c>
      <c r="R583" s="503">
        <v>0</v>
      </c>
      <c r="S583" s="504">
        <v>0</v>
      </c>
      <c r="T583" s="539">
        <v>0</v>
      </c>
      <c r="U583" s="504">
        <v>0</v>
      </c>
      <c r="V583" s="503">
        <v>0</v>
      </c>
      <c r="W583" s="504">
        <v>562500</v>
      </c>
      <c r="X583" s="491"/>
      <c r="Y583" s="505" t="s">
        <v>1380</v>
      </c>
      <c r="Z583" s="233"/>
      <c r="AA583" s="235"/>
      <c r="AB583" s="235"/>
      <c r="AC583" s="236"/>
      <c r="AD583" s="235"/>
      <c r="AE583" s="237"/>
      <c r="AF583" s="238"/>
      <c r="AG583" s="239"/>
      <c r="AH583" s="240"/>
      <c r="AI583" s="240"/>
      <c r="AJ583" s="508"/>
      <c r="AK583" s="242"/>
      <c r="AL583" s="243"/>
      <c r="AM583" s="243"/>
    </row>
    <row r="584" spans="1:39" x14ac:dyDescent="0.2">
      <c r="A584" s="193"/>
      <c r="B584" s="193"/>
      <c r="C584" s="194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414"/>
      <c r="Q584" s="413"/>
      <c r="R584" s="413"/>
      <c r="S584" s="413"/>
      <c r="T584" s="414"/>
      <c r="U584" s="413"/>
      <c r="V584" s="413"/>
      <c r="W584" s="413"/>
      <c r="X584" s="196"/>
      <c r="Y584" s="196"/>
      <c r="Z584" s="16"/>
      <c r="AA584" s="104"/>
      <c r="AB584" s="105"/>
      <c r="AC584" s="106"/>
      <c r="AD584" s="107"/>
      <c r="AE584" s="108"/>
      <c r="AF584" s="415"/>
      <c r="AG584" s="415"/>
      <c r="AH584" s="415"/>
      <c r="AI584" s="415"/>
      <c r="AJ584" s="415"/>
      <c r="AK584" s="415"/>
    </row>
    <row r="585" spans="1:39" s="224" customFormat="1" ht="18.75" thickBot="1" x14ac:dyDescent="0.25">
      <c r="A585" s="193"/>
      <c r="B585" s="193"/>
      <c r="C585" s="194"/>
      <c r="D585" s="216" t="s">
        <v>253</v>
      </c>
      <c r="E585" s="218"/>
      <c r="F585" s="217"/>
      <c r="G585" s="217"/>
      <c r="H585" s="216"/>
      <c r="I585" s="216"/>
      <c r="J585" s="216"/>
      <c r="K585" s="216"/>
      <c r="L585" s="216"/>
      <c r="M585" s="216"/>
      <c r="N585" s="216"/>
      <c r="O585" s="216"/>
      <c r="P585" s="278"/>
      <c r="Q585" s="196"/>
      <c r="R585" s="196"/>
      <c r="S585" s="196"/>
      <c r="T585" s="196"/>
      <c r="U585" s="196"/>
      <c r="V585" s="196"/>
      <c r="W585" s="196"/>
      <c r="X585" s="196"/>
      <c r="Y585" s="196"/>
      <c r="Z585" s="220"/>
      <c r="AA585" s="221"/>
      <c r="AB585" s="221"/>
      <c r="AC585" s="221"/>
      <c r="AD585" s="221"/>
      <c r="AE585" s="221"/>
      <c r="AF585" s="221"/>
      <c r="AG585" s="221"/>
      <c r="AH585" s="221"/>
      <c r="AI585" s="221"/>
      <c r="AJ585" s="221"/>
      <c r="AK585" s="222"/>
      <c r="AL585" s="223"/>
      <c r="AM585" s="223"/>
    </row>
    <row r="586" spans="1:39" ht="73.5" customHeight="1" thickBot="1" x14ac:dyDescent="0.25">
      <c r="A586" s="225" t="s">
        <v>189</v>
      </c>
      <c r="B586" s="225"/>
      <c r="C586" s="215"/>
      <c r="D586" s="609" t="s">
        <v>1690</v>
      </c>
      <c r="E586" s="315">
        <v>2</v>
      </c>
      <c r="F586" s="365" t="s">
        <v>713</v>
      </c>
      <c r="G586" s="366" t="s">
        <v>1381</v>
      </c>
      <c r="H586" s="318" t="s">
        <v>531</v>
      </c>
      <c r="I586" s="317" t="s">
        <v>532</v>
      </c>
      <c r="J586" s="318" t="s">
        <v>593</v>
      </c>
      <c r="K586" s="366" t="s">
        <v>1382</v>
      </c>
      <c r="L586" s="365" t="s">
        <v>560</v>
      </c>
      <c r="M586" s="317">
        <v>1</v>
      </c>
      <c r="N586" s="318" t="s">
        <v>604</v>
      </c>
      <c r="O586" s="317">
        <v>80</v>
      </c>
      <c r="P586" s="503">
        <f>SUM(Q586:W586)</f>
        <v>300000</v>
      </c>
      <c r="Q586" s="504">
        <v>0</v>
      </c>
      <c r="R586" s="503">
        <v>0</v>
      </c>
      <c r="S586" s="504">
        <v>0</v>
      </c>
      <c r="T586" s="503">
        <v>0</v>
      </c>
      <c r="U586" s="504">
        <v>0</v>
      </c>
      <c r="V586" s="503">
        <v>0</v>
      </c>
      <c r="W586" s="504">
        <v>300000</v>
      </c>
      <c r="X586" s="491"/>
      <c r="Y586" s="505" t="s">
        <v>1276</v>
      </c>
      <c r="Z586" s="233"/>
      <c r="AA586" s="235"/>
      <c r="AB586" s="235"/>
      <c r="AC586" s="236"/>
      <c r="AD586" s="235"/>
      <c r="AE586" s="237"/>
      <c r="AF586" s="238"/>
      <c r="AG586" s="239"/>
      <c r="AH586" s="240"/>
      <c r="AI586" s="240"/>
      <c r="AJ586" s="508"/>
      <c r="AK586" s="242"/>
      <c r="AL586" s="243"/>
      <c r="AM586" s="243"/>
    </row>
    <row r="587" spans="1:39" x14ac:dyDescent="0.2">
      <c r="A587" s="193"/>
      <c r="B587" s="193"/>
      <c r="C587" s="194"/>
      <c r="D587" s="340"/>
      <c r="E587" s="340"/>
      <c r="F587" s="340"/>
      <c r="G587" s="340"/>
      <c r="H587" s="340"/>
      <c r="I587" s="412"/>
      <c r="J587" s="412"/>
      <c r="K587" s="412"/>
      <c r="L587" s="412"/>
      <c r="M587" s="412"/>
      <c r="N587" s="412"/>
      <c r="O587" s="412"/>
      <c r="P587" s="413"/>
      <c r="Q587" s="413"/>
      <c r="R587" s="413"/>
      <c r="S587" s="413"/>
      <c r="T587" s="414"/>
      <c r="U587" s="413"/>
      <c r="V587" s="413"/>
      <c r="W587" s="413"/>
      <c r="X587" s="196"/>
      <c r="Y587" s="196"/>
      <c r="Z587" s="16"/>
      <c r="AA587" s="104"/>
      <c r="AB587" s="105"/>
      <c r="AC587" s="106"/>
      <c r="AD587" s="107"/>
      <c r="AE587" s="108"/>
      <c r="AF587" s="415"/>
      <c r="AG587" s="415"/>
      <c r="AH587" s="415"/>
      <c r="AI587" s="415"/>
      <c r="AJ587" s="415"/>
      <c r="AK587" s="415"/>
    </row>
    <row r="588" spans="1:39" s="224" customFormat="1" ht="18.75" thickBot="1" x14ac:dyDescent="0.25">
      <c r="A588" s="193"/>
      <c r="B588" s="193"/>
      <c r="C588" s="194"/>
      <c r="D588" s="216" t="s">
        <v>78</v>
      </c>
      <c r="E588" s="218"/>
      <c r="F588" s="218"/>
      <c r="G588" s="218"/>
      <c r="H588" s="219"/>
      <c r="I588" s="219"/>
      <c r="J588" s="219"/>
      <c r="K588" s="219"/>
      <c r="L588" s="219"/>
      <c r="M588" s="219"/>
      <c r="N588" s="219"/>
      <c r="O588" s="219"/>
      <c r="P588" s="196"/>
      <c r="Q588" s="196"/>
      <c r="R588" s="196"/>
      <c r="S588" s="196"/>
      <c r="T588" s="196"/>
      <c r="U588" s="196"/>
      <c r="V588" s="196"/>
      <c r="W588" s="196"/>
      <c r="X588" s="196"/>
      <c r="Y588" s="196"/>
      <c r="Z588" s="220"/>
      <c r="AA588" s="221"/>
      <c r="AB588" s="221"/>
      <c r="AC588" s="221"/>
      <c r="AD588" s="221"/>
      <c r="AE588" s="221"/>
      <c r="AF588" s="221"/>
      <c r="AG588" s="221"/>
      <c r="AH588" s="221"/>
      <c r="AI588" s="221"/>
      <c r="AJ588" s="221"/>
      <c r="AK588" s="222"/>
      <c r="AL588" s="223"/>
      <c r="AM588" s="223"/>
    </row>
    <row r="589" spans="1:39" ht="73.5" customHeight="1" thickBot="1" x14ac:dyDescent="0.25">
      <c r="A589" s="225"/>
      <c r="B589" s="225"/>
      <c r="C589" s="215"/>
      <c r="D589" s="609" t="s">
        <v>1691</v>
      </c>
      <c r="E589" s="315">
        <v>2</v>
      </c>
      <c r="F589" s="365" t="s">
        <v>751</v>
      </c>
      <c r="G589" s="366" t="s">
        <v>1383</v>
      </c>
      <c r="H589" s="318" t="s">
        <v>531</v>
      </c>
      <c r="I589" s="317" t="s">
        <v>532</v>
      </c>
      <c r="J589" s="318" t="s">
        <v>593</v>
      </c>
      <c r="K589" s="366" t="s">
        <v>1384</v>
      </c>
      <c r="L589" s="365" t="s">
        <v>534</v>
      </c>
      <c r="M589" s="317">
        <v>1</v>
      </c>
      <c r="N589" s="318" t="s">
        <v>604</v>
      </c>
      <c r="O589" s="317">
        <v>350</v>
      </c>
      <c r="P589" s="503">
        <f>SUM(Q589:W589)</f>
        <v>450000</v>
      </c>
      <c r="Q589" s="504">
        <v>0</v>
      </c>
      <c r="R589" s="503"/>
      <c r="S589" s="504">
        <v>0</v>
      </c>
      <c r="T589" s="503">
        <v>0</v>
      </c>
      <c r="U589" s="504">
        <v>0</v>
      </c>
      <c r="V589" s="503">
        <v>0</v>
      </c>
      <c r="W589" s="504">
        <v>450000</v>
      </c>
      <c r="X589" s="491"/>
      <c r="Y589" s="505"/>
      <c r="Z589" s="233"/>
      <c r="AA589" s="235"/>
      <c r="AB589" s="235"/>
      <c r="AC589" s="236"/>
      <c r="AD589" s="235"/>
      <c r="AE589" s="237"/>
      <c r="AF589" s="238"/>
      <c r="AG589" s="239"/>
      <c r="AH589" s="240"/>
      <c r="AI589" s="240"/>
      <c r="AJ589" s="508"/>
      <c r="AK589" s="242"/>
      <c r="AL589" s="243"/>
      <c r="AM589" s="243"/>
    </row>
    <row r="590" spans="1:39" x14ac:dyDescent="0.2">
      <c r="A590" s="193"/>
      <c r="B590" s="193"/>
      <c r="C590" s="194"/>
      <c r="D590" s="340"/>
      <c r="E590" s="340"/>
      <c r="F590" s="340"/>
      <c r="G590" s="340"/>
      <c r="H590" s="340"/>
      <c r="I590" s="412"/>
      <c r="J590" s="412"/>
      <c r="K590" s="412"/>
      <c r="L590" s="412"/>
      <c r="M590" s="412"/>
      <c r="N590" s="412"/>
      <c r="O590" s="412"/>
      <c r="P590" s="413"/>
      <c r="Q590" s="413"/>
      <c r="R590" s="413"/>
      <c r="S590" s="413"/>
      <c r="T590" s="414"/>
      <c r="U590" s="413"/>
      <c r="V590" s="413"/>
      <c r="W590" s="413"/>
      <c r="X590" s="196"/>
      <c r="Y590" s="196"/>
      <c r="Z590" s="16"/>
      <c r="AA590" s="104"/>
      <c r="AB590" s="105"/>
      <c r="AC590" s="106"/>
      <c r="AD590" s="107"/>
      <c r="AE590" s="108"/>
      <c r="AF590" s="415"/>
      <c r="AG590" s="415"/>
      <c r="AH590" s="415"/>
      <c r="AI590" s="415"/>
      <c r="AJ590" s="415"/>
      <c r="AK590" s="415"/>
    </row>
    <row r="591" spans="1:39" s="224" customFormat="1" ht="18.75" thickBot="1" x14ac:dyDescent="0.25">
      <c r="A591" s="193"/>
      <c r="B591" s="193"/>
      <c r="C591" s="194"/>
      <c r="D591" s="216" t="s">
        <v>61</v>
      </c>
      <c r="E591" s="217"/>
      <c r="F591" s="217"/>
      <c r="G591" s="217"/>
      <c r="H591" s="216"/>
      <c r="I591" s="216"/>
      <c r="J591" s="216"/>
      <c r="K591" s="216"/>
      <c r="L591" s="216"/>
      <c r="M591" s="216"/>
      <c r="N591" s="216"/>
      <c r="O591" s="216"/>
      <c r="P591" s="278"/>
      <c r="Q591" s="196"/>
      <c r="R591" s="196"/>
      <c r="S591" s="196"/>
      <c r="T591" s="196"/>
      <c r="U591" s="196"/>
      <c r="V591" s="196"/>
      <c r="W591" s="196"/>
      <c r="X591" s="196"/>
      <c r="Y591" s="196"/>
      <c r="Z591" s="220"/>
      <c r="AA591" s="221"/>
      <c r="AB591" s="221"/>
      <c r="AC591" s="221"/>
      <c r="AD591" s="221"/>
      <c r="AE591" s="221"/>
      <c r="AF591" s="221"/>
      <c r="AG591" s="221"/>
      <c r="AH591" s="221"/>
      <c r="AI591" s="221"/>
      <c r="AJ591" s="221"/>
      <c r="AK591" s="222"/>
      <c r="AL591" s="223"/>
      <c r="AM591" s="223"/>
    </row>
    <row r="592" spans="1:39" ht="73.5" customHeight="1" x14ac:dyDescent="0.2">
      <c r="A592" s="225" t="s">
        <v>193</v>
      </c>
      <c r="B592" s="225"/>
      <c r="C592" s="215"/>
      <c r="D592" s="606" t="s">
        <v>1692</v>
      </c>
      <c r="E592" s="226">
        <v>2</v>
      </c>
      <c r="F592" s="227" t="s">
        <v>753</v>
      </c>
      <c r="G592" s="228" t="s">
        <v>1385</v>
      </c>
      <c r="H592" s="229" t="s">
        <v>706</v>
      </c>
      <c r="I592" s="230" t="s">
        <v>532</v>
      </c>
      <c r="J592" s="229" t="s">
        <v>593</v>
      </c>
      <c r="K592" s="228" t="s">
        <v>1386</v>
      </c>
      <c r="L592" s="227" t="s">
        <v>560</v>
      </c>
      <c r="M592" s="230">
        <v>1</v>
      </c>
      <c r="N592" s="229" t="s">
        <v>443</v>
      </c>
      <c r="O592" s="230">
        <v>70</v>
      </c>
      <c r="P592" s="494">
        <f t="shared" ref="P592" si="90">SUM(Q592:W592)</f>
        <v>300000</v>
      </c>
      <c r="Q592" s="495">
        <v>0</v>
      </c>
      <c r="R592" s="494">
        <v>0</v>
      </c>
      <c r="S592" s="495">
        <v>0</v>
      </c>
      <c r="T592" s="494">
        <v>0</v>
      </c>
      <c r="U592" s="495">
        <v>0</v>
      </c>
      <c r="V592" s="494">
        <v>0</v>
      </c>
      <c r="W592" s="495">
        <v>300000</v>
      </c>
      <c r="X592" s="491"/>
      <c r="Y592" s="496" t="s">
        <v>1276</v>
      </c>
      <c r="Z592" s="233"/>
      <c r="AA592" s="235"/>
      <c r="AB592" s="235"/>
      <c r="AC592" s="236"/>
      <c r="AD592" s="235"/>
      <c r="AE592" s="237"/>
      <c r="AF592" s="238"/>
      <c r="AG592" s="239"/>
      <c r="AH592" s="240"/>
      <c r="AI592" s="240"/>
      <c r="AJ592" s="508"/>
      <c r="AK592" s="242"/>
      <c r="AL592" s="243"/>
      <c r="AM592" s="243"/>
    </row>
    <row r="593" spans="1:39" ht="82.5" x14ac:dyDescent="0.2">
      <c r="A593" s="225" t="s">
        <v>345</v>
      </c>
      <c r="B593" s="225"/>
      <c r="C593" s="215"/>
      <c r="D593" s="307" t="s">
        <v>1706</v>
      </c>
      <c r="E593" s="244">
        <v>2</v>
      </c>
      <c r="F593" s="245" t="s">
        <v>1387</v>
      </c>
      <c r="G593" s="246" t="s">
        <v>1388</v>
      </c>
      <c r="H593" s="247" t="s">
        <v>706</v>
      </c>
      <c r="I593" s="248" t="s">
        <v>532</v>
      </c>
      <c r="J593" s="247" t="s">
        <v>593</v>
      </c>
      <c r="K593" s="246" t="s">
        <v>1498</v>
      </c>
      <c r="L593" s="245" t="s">
        <v>560</v>
      </c>
      <c r="M593" s="540" t="s">
        <v>1478</v>
      </c>
      <c r="N593" s="245" t="s">
        <v>1499</v>
      </c>
      <c r="O593" s="248">
        <v>70</v>
      </c>
      <c r="P593" s="514">
        <f>SUM(Q593:W593)</f>
        <v>350000</v>
      </c>
      <c r="Q593" s="515">
        <v>0</v>
      </c>
      <c r="R593" s="514">
        <v>0</v>
      </c>
      <c r="S593" s="515">
        <v>0</v>
      </c>
      <c r="T593" s="514">
        <v>0</v>
      </c>
      <c r="U593" s="515">
        <v>0</v>
      </c>
      <c r="V593" s="514">
        <v>0</v>
      </c>
      <c r="W593" s="515">
        <v>350000</v>
      </c>
      <c r="X593" s="491"/>
      <c r="Y593" s="516" t="s">
        <v>1276</v>
      </c>
      <c r="Z593" s="233"/>
      <c r="AA593" s="235"/>
      <c r="AB593" s="235"/>
      <c r="AC593" s="236"/>
      <c r="AD593" s="235"/>
      <c r="AE593" s="237"/>
      <c r="AF593" s="238"/>
      <c r="AG593" s="239"/>
      <c r="AH593" s="240"/>
      <c r="AI593" s="240"/>
      <c r="AJ593" s="508"/>
      <c r="AK593" s="242"/>
      <c r="AL593" s="243"/>
      <c r="AM593" s="243"/>
    </row>
    <row r="594" spans="1:39" ht="73.5" customHeight="1" thickBot="1" x14ac:dyDescent="0.25">
      <c r="A594" s="225" t="s">
        <v>487</v>
      </c>
      <c r="B594" s="225"/>
      <c r="C594" s="215"/>
      <c r="D594" s="306" t="s">
        <v>1707</v>
      </c>
      <c r="E594" s="280">
        <v>2</v>
      </c>
      <c r="F594" s="263" t="s">
        <v>1387</v>
      </c>
      <c r="G594" s="262" t="s">
        <v>1388</v>
      </c>
      <c r="H594" s="261" t="s">
        <v>706</v>
      </c>
      <c r="I594" s="260" t="s">
        <v>532</v>
      </c>
      <c r="J594" s="261" t="s">
        <v>593</v>
      </c>
      <c r="K594" s="262" t="s">
        <v>1500</v>
      </c>
      <c r="L594" s="263" t="s">
        <v>560</v>
      </c>
      <c r="M594" s="260">
        <v>1</v>
      </c>
      <c r="N594" s="261" t="s">
        <v>604</v>
      </c>
      <c r="O594" s="260">
        <v>60</v>
      </c>
      <c r="P594" s="499">
        <f>SUM(Q594:W594)</f>
        <v>190000</v>
      </c>
      <c r="Q594" s="500">
        <v>0</v>
      </c>
      <c r="R594" s="499">
        <v>0</v>
      </c>
      <c r="S594" s="500">
        <v>0</v>
      </c>
      <c r="T594" s="499">
        <v>0</v>
      </c>
      <c r="U594" s="500">
        <v>0</v>
      </c>
      <c r="V594" s="499">
        <v>0</v>
      </c>
      <c r="W594" s="500">
        <v>190000</v>
      </c>
      <c r="X594" s="491"/>
      <c r="Y594" s="502" t="s">
        <v>1276</v>
      </c>
      <c r="Z594" s="233"/>
      <c r="AA594" s="235"/>
      <c r="AB594" s="235"/>
      <c r="AC594" s="236"/>
      <c r="AD594" s="235"/>
      <c r="AE594" s="237"/>
      <c r="AF594" s="238"/>
      <c r="AG594" s="239"/>
      <c r="AH594" s="240"/>
      <c r="AI594" s="240"/>
      <c r="AJ594" s="508"/>
      <c r="AK594" s="242"/>
      <c r="AL594" s="243"/>
      <c r="AM594" s="243"/>
    </row>
    <row r="595" spans="1:39" x14ac:dyDescent="0.2">
      <c r="A595" s="193"/>
      <c r="B595" s="193"/>
      <c r="C595" s="194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414"/>
      <c r="Q595" s="413"/>
      <c r="R595" s="413"/>
      <c r="S595" s="413"/>
      <c r="T595" s="414"/>
      <c r="U595" s="413"/>
      <c r="V595" s="413"/>
      <c r="W595" s="413"/>
      <c r="X595" s="196"/>
      <c r="Y595" s="196"/>
      <c r="Z595" s="16"/>
      <c r="AA595" s="104"/>
      <c r="AB595" s="105"/>
      <c r="AC595" s="106"/>
      <c r="AD595" s="107"/>
      <c r="AE595" s="108"/>
      <c r="AF595" s="415"/>
      <c r="AG595" s="415"/>
      <c r="AH595" s="415"/>
      <c r="AI595" s="415"/>
      <c r="AJ595" s="415"/>
      <c r="AK595" s="415"/>
    </row>
    <row r="596" spans="1:39" s="224" customFormat="1" ht="18.75" thickBot="1" x14ac:dyDescent="0.25">
      <c r="A596" s="193"/>
      <c r="B596" s="193"/>
      <c r="C596" s="194"/>
      <c r="D596" s="216" t="s">
        <v>69</v>
      </c>
      <c r="E596" s="217"/>
      <c r="F596" s="217"/>
      <c r="G596" s="217"/>
      <c r="H596" s="216"/>
      <c r="I596" s="216"/>
      <c r="J596" s="216"/>
      <c r="K596" s="216"/>
      <c r="L596" s="216"/>
      <c r="M596" s="216"/>
      <c r="N596" s="216"/>
      <c r="O596" s="216"/>
      <c r="P596" s="278"/>
      <c r="Q596" s="196"/>
      <c r="R596" s="196"/>
      <c r="S596" s="196"/>
      <c r="T596" s="196"/>
      <c r="U596" s="196"/>
      <c r="V596" s="196"/>
      <c r="W596" s="196"/>
      <c r="X596" s="196"/>
      <c r="Y596" s="196"/>
      <c r="Z596" s="220"/>
      <c r="AA596" s="221"/>
      <c r="AB596" s="221"/>
      <c r="AC596" s="221"/>
      <c r="AD596" s="221"/>
      <c r="AE596" s="221"/>
      <c r="AF596" s="221"/>
      <c r="AG596" s="221"/>
      <c r="AH596" s="221"/>
      <c r="AI596" s="221"/>
      <c r="AJ596" s="221"/>
      <c r="AK596" s="222"/>
      <c r="AL596" s="223"/>
      <c r="AM596" s="223"/>
    </row>
    <row r="597" spans="1:39" ht="73.5" customHeight="1" thickBot="1" x14ac:dyDescent="0.25">
      <c r="A597" s="225" t="s">
        <v>1389</v>
      </c>
      <c r="B597" s="225"/>
      <c r="C597" s="215"/>
      <c r="D597" s="609" t="s">
        <v>1708</v>
      </c>
      <c r="E597" s="315">
        <v>2</v>
      </c>
      <c r="F597" s="365" t="s">
        <v>1213</v>
      </c>
      <c r="G597" s="366" t="s">
        <v>1390</v>
      </c>
      <c r="H597" s="318" t="s">
        <v>531</v>
      </c>
      <c r="I597" s="317" t="s">
        <v>532</v>
      </c>
      <c r="J597" s="318" t="s">
        <v>593</v>
      </c>
      <c r="K597" s="366" t="s">
        <v>1391</v>
      </c>
      <c r="L597" s="365" t="s">
        <v>560</v>
      </c>
      <c r="M597" s="317">
        <v>1</v>
      </c>
      <c r="N597" s="318" t="s">
        <v>443</v>
      </c>
      <c r="O597" s="317">
        <v>200</v>
      </c>
      <c r="P597" s="503">
        <f>SUM(Q597:W597)</f>
        <v>120000</v>
      </c>
      <c r="Q597" s="504">
        <v>0</v>
      </c>
      <c r="R597" s="503">
        <v>0</v>
      </c>
      <c r="S597" s="504">
        <v>0</v>
      </c>
      <c r="T597" s="541">
        <v>0</v>
      </c>
      <c r="U597" s="504">
        <v>0</v>
      </c>
      <c r="V597" s="503">
        <v>0</v>
      </c>
      <c r="W597" s="504">
        <v>120000</v>
      </c>
      <c r="X597" s="491"/>
      <c r="Y597" s="505" t="s">
        <v>1331</v>
      </c>
      <c r="Z597" s="233"/>
      <c r="AA597" s="235"/>
      <c r="AB597" s="235"/>
      <c r="AC597" s="236"/>
      <c r="AD597" s="235"/>
      <c r="AE597" s="237"/>
      <c r="AF597" s="238"/>
      <c r="AG597" s="239"/>
      <c r="AH597" s="240"/>
      <c r="AI597" s="240"/>
      <c r="AJ597" s="508"/>
      <c r="AK597" s="242"/>
      <c r="AL597" s="243"/>
      <c r="AM597" s="243"/>
    </row>
    <row r="598" spans="1:39" x14ac:dyDescent="0.2">
      <c r="A598" s="193"/>
      <c r="B598" s="193"/>
      <c r="C598" s="194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414"/>
      <c r="Q598" s="413"/>
      <c r="R598" s="413"/>
      <c r="S598" s="413"/>
      <c r="T598" s="414"/>
      <c r="U598" s="413"/>
      <c r="V598" s="413"/>
      <c r="W598" s="413"/>
      <c r="X598" s="196"/>
      <c r="Y598" s="196"/>
      <c r="Z598" s="16"/>
      <c r="AA598" s="104"/>
      <c r="AB598" s="105"/>
      <c r="AC598" s="106"/>
      <c r="AD598" s="107"/>
      <c r="AE598" s="108"/>
      <c r="AF598" s="415"/>
      <c r="AG598" s="415"/>
      <c r="AH598" s="415"/>
      <c r="AI598" s="415"/>
      <c r="AJ598" s="415"/>
      <c r="AK598" s="415"/>
    </row>
    <row r="599" spans="1:39" s="224" customFormat="1" ht="18.75" thickBot="1" x14ac:dyDescent="0.25">
      <c r="A599" s="193"/>
      <c r="B599" s="193"/>
      <c r="C599" s="194"/>
      <c r="D599" s="216" t="s">
        <v>314</v>
      </c>
      <c r="E599" s="217"/>
      <c r="F599" s="217"/>
      <c r="G599" s="217"/>
      <c r="H599" s="216"/>
      <c r="I599" s="216"/>
      <c r="J599" s="216"/>
      <c r="K599" s="216"/>
      <c r="L599" s="216"/>
      <c r="M599" s="216"/>
      <c r="N599" s="216"/>
      <c r="O599" s="216"/>
      <c r="P599" s="278"/>
      <c r="Q599" s="196"/>
      <c r="R599" s="196"/>
      <c r="S599" s="196"/>
      <c r="T599" s="196"/>
      <c r="U599" s="196"/>
      <c r="V599" s="196"/>
      <c r="W599" s="196"/>
      <c r="X599" s="196"/>
      <c r="Y599" s="196"/>
      <c r="Z599" s="220"/>
      <c r="AA599" s="221"/>
      <c r="AB599" s="221"/>
      <c r="AC599" s="221"/>
      <c r="AD599" s="221"/>
      <c r="AE599" s="221"/>
      <c r="AF599" s="221"/>
      <c r="AG599" s="221"/>
      <c r="AH599" s="221"/>
      <c r="AI599" s="221"/>
      <c r="AJ599" s="221"/>
      <c r="AK599" s="222"/>
      <c r="AL599" s="223"/>
      <c r="AM599" s="223"/>
    </row>
    <row r="600" spans="1:39" ht="73.5" customHeight="1" x14ac:dyDescent="0.2">
      <c r="A600" s="225" t="s">
        <v>1392</v>
      </c>
      <c r="B600" s="225"/>
      <c r="C600" s="215"/>
      <c r="D600" s="606" t="s">
        <v>1709</v>
      </c>
      <c r="E600" s="226">
        <v>2</v>
      </c>
      <c r="F600" s="227" t="s">
        <v>741</v>
      </c>
      <c r="G600" s="228" t="s">
        <v>314</v>
      </c>
      <c r="H600" s="229" t="s">
        <v>706</v>
      </c>
      <c r="I600" s="230" t="s">
        <v>532</v>
      </c>
      <c r="J600" s="229" t="s">
        <v>593</v>
      </c>
      <c r="K600" s="228" t="s">
        <v>1393</v>
      </c>
      <c r="L600" s="227" t="s">
        <v>534</v>
      </c>
      <c r="M600" s="230">
        <v>2</v>
      </c>
      <c r="N600" s="229" t="s">
        <v>604</v>
      </c>
      <c r="O600" s="230">
        <v>150</v>
      </c>
      <c r="P600" s="494">
        <f t="shared" ref="P600:P602" si="91">SUM(Q600:W600)</f>
        <v>150000</v>
      </c>
      <c r="Q600" s="495">
        <v>0</v>
      </c>
      <c r="R600" s="494">
        <v>0</v>
      </c>
      <c r="S600" s="495">
        <v>0</v>
      </c>
      <c r="T600" s="494">
        <v>0</v>
      </c>
      <c r="U600" s="495">
        <v>0</v>
      </c>
      <c r="V600" s="494">
        <v>0</v>
      </c>
      <c r="W600" s="495">
        <v>150000</v>
      </c>
      <c r="X600" s="491"/>
      <c r="Y600" s="496" t="s">
        <v>1276</v>
      </c>
      <c r="Z600" s="233"/>
      <c r="AA600" s="235"/>
      <c r="AB600" s="235"/>
      <c r="AC600" s="236"/>
      <c r="AD600" s="235"/>
      <c r="AE600" s="237"/>
      <c r="AF600" s="238"/>
      <c r="AG600" s="239"/>
      <c r="AH600" s="240"/>
      <c r="AI600" s="240"/>
      <c r="AJ600" s="508"/>
      <c r="AK600" s="242"/>
      <c r="AL600" s="243"/>
      <c r="AM600" s="243"/>
    </row>
    <row r="601" spans="1:39" ht="65.25" customHeight="1" x14ac:dyDescent="0.2">
      <c r="A601" s="225" t="s">
        <v>1394</v>
      </c>
      <c r="B601" s="289"/>
      <c r="C601" s="215"/>
      <c r="D601" s="307" t="s">
        <v>1710</v>
      </c>
      <c r="E601" s="244">
        <v>2</v>
      </c>
      <c r="F601" s="245" t="s">
        <v>1395</v>
      </c>
      <c r="G601" s="246" t="s">
        <v>1396</v>
      </c>
      <c r="H601" s="247" t="s">
        <v>531</v>
      </c>
      <c r="I601" s="248" t="s">
        <v>532</v>
      </c>
      <c r="J601" s="247" t="s">
        <v>593</v>
      </c>
      <c r="K601" s="246" t="s">
        <v>1397</v>
      </c>
      <c r="L601" s="245" t="s">
        <v>534</v>
      </c>
      <c r="M601" s="248">
        <v>200</v>
      </c>
      <c r="N601" s="247" t="s">
        <v>437</v>
      </c>
      <c r="O601" s="248">
        <v>300</v>
      </c>
      <c r="P601" s="250">
        <f>SUM(Q601:W601)</f>
        <v>500000</v>
      </c>
      <c r="Q601" s="251">
        <v>0</v>
      </c>
      <c r="R601" s="250">
        <v>0</v>
      </c>
      <c r="S601" s="304">
        <v>0</v>
      </c>
      <c r="T601" s="250">
        <v>0</v>
      </c>
      <c r="U601" s="251">
        <v>0</v>
      </c>
      <c r="V601" s="250">
        <v>0</v>
      </c>
      <c r="W601" s="251">
        <v>500000</v>
      </c>
      <c r="X601" s="196"/>
      <c r="Y601" s="516" t="s">
        <v>1276</v>
      </c>
      <c r="Z601" s="233"/>
      <c r="AA601" s="235"/>
      <c r="AB601" s="235"/>
      <c r="AC601" s="236"/>
      <c r="AD601" s="235"/>
      <c r="AE601" s="237"/>
      <c r="AF601" s="238"/>
      <c r="AG601" s="239"/>
      <c r="AH601" s="240"/>
      <c r="AI601" s="240"/>
      <c r="AJ601" s="268"/>
      <c r="AK601" s="242"/>
      <c r="AL601" s="243"/>
    </row>
    <row r="602" spans="1:39" ht="73.5" customHeight="1" thickBot="1" x14ac:dyDescent="0.25">
      <c r="A602" s="225" t="s">
        <v>324</v>
      </c>
      <c r="B602" s="225"/>
      <c r="C602" s="215"/>
      <c r="D602" s="306" t="s">
        <v>1711</v>
      </c>
      <c r="E602" s="280">
        <v>2</v>
      </c>
      <c r="F602" s="263" t="s">
        <v>1398</v>
      </c>
      <c r="G602" s="262" t="s">
        <v>1399</v>
      </c>
      <c r="H602" s="261" t="s">
        <v>706</v>
      </c>
      <c r="I602" s="260" t="s">
        <v>532</v>
      </c>
      <c r="J602" s="261" t="s">
        <v>593</v>
      </c>
      <c r="K602" s="262" t="s">
        <v>1400</v>
      </c>
      <c r="L602" s="263" t="s">
        <v>534</v>
      </c>
      <c r="M602" s="260">
        <v>2</v>
      </c>
      <c r="N602" s="261" t="s">
        <v>604</v>
      </c>
      <c r="O602" s="260">
        <v>70</v>
      </c>
      <c r="P602" s="499">
        <f t="shared" si="91"/>
        <v>400000</v>
      </c>
      <c r="Q602" s="500">
        <v>0</v>
      </c>
      <c r="R602" s="499">
        <v>0</v>
      </c>
      <c r="S602" s="500">
        <v>0</v>
      </c>
      <c r="T602" s="499">
        <v>0</v>
      </c>
      <c r="U602" s="510">
        <v>0</v>
      </c>
      <c r="V602" s="499">
        <v>0</v>
      </c>
      <c r="W602" s="500">
        <v>400000</v>
      </c>
      <c r="X602" s="491"/>
      <c r="Y602" s="502" t="s">
        <v>1276</v>
      </c>
      <c r="Z602" s="233"/>
      <c r="AA602" s="235"/>
      <c r="AB602" s="235"/>
      <c r="AC602" s="236"/>
      <c r="AD602" s="235"/>
      <c r="AE602" s="237"/>
      <c r="AF602" s="238"/>
      <c r="AG602" s="239"/>
      <c r="AH602" s="240"/>
      <c r="AI602" s="240"/>
      <c r="AJ602" s="508"/>
      <c r="AK602" s="242"/>
      <c r="AL602" s="243"/>
      <c r="AM602" s="243"/>
    </row>
    <row r="603" spans="1:39" x14ac:dyDescent="0.2">
      <c r="A603" s="193"/>
      <c r="B603" s="193"/>
      <c r="C603" s="194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414"/>
      <c r="Q603" s="413"/>
      <c r="R603" s="413"/>
      <c r="S603" s="413"/>
      <c r="T603" s="414"/>
      <c r="U603" s="413"/>
      <c r="V603" s="413"/>
      <c r="W603" s="413"/>
      <c r="X603" s="196"/>
      <c r="Y603" s="196"/>
      <c r="Z603" s="16"/>
      <c r="AA603" s="104"/>
      <c r="AB603" s="105"/>
      <c r="AC603" s="106"/>
      <c r="AD603" s="107"/>
      <c r="AE603" s="108"/>
      <c r="AF603" s="415"/>
      <c r="AG603" s="415"/>
      <c r="AH603" s="415"/>
      <c r="AI603" s="415"/>
      <c r="AJ603" s="415"/>
      <c r="AK603" s="415"/>
    </row>
    <row r="604" spans="1:39" s="224" customFormat="1" ht="18.75" thickBot="1" x14ac:dyDescent="0.25">
      <c r="A604" s="193"/>
      <c r="B604" s="193"/>
      <c r="C604" s="194"/>
      <c r="D604" s="216" t="s">
        <v>312</v>
      </c>
      <c r="E604" s="217"/>
      <c r="F604" s="217"/>
      <c r="G604" s="217"/>
      <c r="H604" s="216"/>
      <c r="I604" s="216"/>
      <c r="J604" s="216"/>
      <c r="K604" s="216"/>
      <c r="L604" s="216"/>
      <c r="M604" s="216"/>
      <c r="N604" s="216"/>
      <c r="O604" s="216"/>
      <c r="P604" s="278"/>
      <c r="Q604" s="196"/>
      <c r="R604" s="196"/>
      <c r="S604" s="196"/>
      <c r="T604" s="196"/>
      <c r="U604" s="196"/>
      <c r="V604" s="196"/>
      <c r="W604" s="196"/>
      <c r="X604" s="196"/>
      <c r="Y604" s="196"/>
      <c r="Z604" s="220"/>
      <c r="AA604" s="221"/>
      <c r="AB604" s="221"/>
      <c r="AC604" s="221"/>
      <c r="AD604" s="221"/>
      <c r="AE604" s="221"/>
      <c r="AF604" s="221"/>
      <c r="AG604" s="221"/>
      <c r="AH604" s="221"/>
      <c r="AI604" s="221"/>
      <c r="AJ604" s="221"/>
      <c r="AK604" s="222"/>
      <c r="AL604" s="223"/>
      <c r="AM604" s="223"/>
    </row>
    <row r="605" spans="1:39" ht="73.5" customHeight="1" x14ac:dyDescent="0.2">
      <c r="A605" s="225" t="s">
        <v>1401</v>
      </c>
      <c r="B605" s="225"/>
      <c r="C605" s="215"/>
      <c r="D605" s="606" t="s">
        <v>1712</v>
      </c>
      <c r="E605" s="226">
        <v>2</v>
      </c>
      <c r="F605" s="227" t="s">
        <v>744</v>
      </c>
      <c r="G605" s="228" t="s">
        <v>1402</v>
      </c>
      <c r="H605" s="229" t="s">
        <v>531</v>
      </c>
      <c r="I605" s="230" t="s">
        <v>532</v>
      </c>
      <c r="J605" s="229" t="s">
        <v>593</v>
      </c>
      <c r="K605" s="228" t="s">
        <v>1403</v>
      </c>
      <c r="L605" s="227" t="s">
        <v>534</v>
      </c>
      <c r="M605" s="230">
        <v>1</v>
      </c>
      <c r="N605" s="229" t="s">
        <v>604</v>
      </c>
      <c r="O605" s="230">
        <v>210</v>
      </c>
      <c r="P605" s="494">
        <f t="shared" ref="P605:P607" si="92">SUM(Q605:W605)</f>
        <v>250000</v>
      </c>
      <c r="Q605" s="495">
        <v>0</v>
      </c>
      <c r="R605" s="494">
        <v>0</v>
      </c>
      <c r="S605" s="495">
        <v>0</v>
      </c>
      <c r="T605" s="494">
        <v>0</v>
      </c>
      <c r="U605" s="495">
        <v>0</v>
      </c>
      <c r="V605" s="494">
        <v>0</v>
      </c>
      <c r="W605" s="495">
        <v>250000</v>
      </c>
      <c r="X605" s="491"/>
      <c r="Y605" s="496" t="s">
        <v>1276</v>
      </c>
      <c r="Z605" s="233"/>
      <c r="AA605" s="235"/>
      <c r="AB605" s="235"/>
      <c r="AC605" s="236"/>
      <c r="AD605" s="235"/>
      <c r="AE605" s="237"/>
      <c r="AF605" s="238"/>
      <c r="AG605" s="239"/>
      <c r="AH605" s="240"/>
      <c r="AI605" s="240"/>
      <c r="AJ605" s="508"/>
      <c r="AK605" s="242"/>
      <c r="AL605" s="243"/>
      <c r="AM605" s="243"/>
    </row>
    <row r="606" spans="1:39" ht="73.5" customHeight="1" x14ac:dyDescent="0.2">
      <c r="A606" s="225" t="s">
        <v>373</v>
      </c>
      <c r="B606" s="225"/>
      <c r="C606" s="215"/>
      <c r="D606" s="307" t="s">
        <v>1713</v>
      </c>
      <c r="E606" s="244">
        <v>2</v>
      </c>
      <c r="F606" s="245" t="s">
        <v>742</v>
      </c>
      <c r="G606" s="246" t="s">
        <v>1234</v>
      </c>
      <c r="H606" s="247" t="s">
        <v>531</v>
      </c>
      <c r="I606" s="248" t="s">
        <v>532</v>
      </c>
      <c r="J606" s="247" t="s">
        <v>593</v>
      </c>
      <c r="K606" s="246" t="s">
        <v>1404</v>
      </c>
      <c r="L606" s="245" t="s">
        <v>534</v>
      </c>
      <c r="M606" s="248">
        <v>90</v>
      </c>
      <c r="N606" s="247" t="s">
        <v>437</v>
      </c>
      <c r="O606" s="248">
        <v>35</v>
      </c>
      <c r="P606" s="514">
        <f t="shared" si="92"/>
        <v>225000</v>
      </c>
      <c r="Q606" s="515">
        <v>0</v>
      </c>
      <c r="R606" s="514">
        <v>0</v>
      </c>
      <c r="S606" s="515">
        <v>0</v>
      </c>
      <c r="T606" s="514">
        <v>0</v>
      </c>
      <c r="U606" s="515">
        <v>0</v>
      </c>
      <c r="V606" s="514">
        <v>0</v>
      </c>
      <c r="W606" s="515">
        <v>225000</v>
      </c>
      <c r="X606" s="491"/>
      <c r="Y606" s="516" t="s">
        <v>1276</v>
      </c>
      <c r="Z606" s="233"/>
      <c r="AA606" s="235"/>
      <c r="AB606" s="235"/>
      <c r="AC606" s="236"/>
      <c r="AD606" s="235"/>
      <c r="AE606" s="237"/>
      <c r="AF606" s="238"/>
      <c r="AG606" s="239"/>
      <c r="AH606" s="240"/>
      <c r="AI606" s="240"/>
      <c r="AJ606" s="508"/>
      <c r="AK606" s="242"/>
      <c r="AL606" s="243"/>
      <c r="AM606" s="243"/>
    </row>
    <row r="607" spans="1:39" ht="73.5" customHeight="1" thickBot="1" x14ac:dyDescent="0.25">
      <c r="A607" s="343" t="s">
        <v>1405</v>
      </c>
      <c r="B607" s="343"/>
      <c r="C607" s="215"/>
      <c r="D607" s="306" t="s">
        <v>1714</v>
      </c>
      <c r="E607" s="280">
        <v>2</v>
      </c>
      <c r="F607" s="263" t="s">
        <v>1357</v>
      </c>
      <c r="G607" s="262" t="s">
        <v>1358</v>
      </c>
      <c r="H607" s="261" t="s">
        <v>531</v>
      </c>
      <c r="I607" s="260" t="s">
        <v>532</v>
      </c>
      <c r="J607" s="261" t="s">
        <v>593</v>
      </c>
      <c r="K607" s="262" t="s">
        <v>1406</v>
      </c>
      <c r="L607" s="263" t="s">
        <v>534</v>
      </c>
      <c r="M607" s="260">
        <v>50</v>
      </c>
      <c r="N607" s="261" t="s">
        <v>437</v>
      </c>
      <c r="O607" s="260">
        <v>260</v>
      </c>
      <c r="P607" s="499">
        <f t="shared" si="92"/>
        <v>125000</v>
      </c>
      <c r="Q607" s="500">
        <v>0</v>
      </c>
      <c r="R607" s="499">
        <v>0</v>
      </c>
      <c r="S607" s="500">
        <v>0</v>
      </c>
      <c r="T607" s="499">
        <v>0</v>
      </c>
      <c r="U607" s="500">
        <v>0</v>
      </c>
      <c r="V607" s="499">
        <v>0</v>
      </c>
      <c r="W607" s="500">
        <v>125000</v>
      </c>
      <c r="X607" s="491"/>
      <c r="Y607" s="502" t="s">
        <v>1276</v>
      </c>
      <c r="Z607" s="233"/>
      <c r="AA607" s="235"/>
      <c r="AB607" s="235"/>
      <c r="AC607" s="236"/>
      <c r="AD607" s="235"/>
      <c r="AE607" s="237"/>
      <c r="AF607" s="238"/>
      <c r="AG607" s="239"/>
      <c r="AH607" s="240"/>
      <c r="AI607" s="240"/>
      <c r="AJ607" s="508"/>
      <c r="AK607" s="242"/>
      <c r="AL607" s="243"/>
      <c r="AM607" s="243"/>
    </row>
    <row r="608" spans="1:39" x14ac:dyDescent="0.2">
      <c r="A608" s="193"/>
      <c r="B608" s="193"/>
      <c r="C608" s="194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414"/>
      <c r="Q608" s="413"/>
      <c r="R608" s="413"/>
      <c r="S608" s="413"/>
      <c r="T608" s="414"/>
      <c r="U608" s="413"/>
      <c r="V608" s="413"/>
      <c r="W608" s="413"/>
      <c r="X608" s="196"/>
      <c r="Y608" s="196"/>
      <c r="Z608" s="16"/>
      <c r="AA608" s="104"/>
      <c r="AB608" s="105"/>
      <c r="AC608" s="106"/>
      <c r="AD608" s="107"/>
      <c r="AE608" s="108"/>
      <c r="AF608" s="415"/>
      <c r="AG608" s="415"/>
      <c r="AH608" s="415"/>
      <c r="AI608" s="415"/>
      <c r="AJ608" s="415"/>
      <c r="AK608" s="415"/>
    </row>
    <row r="609" spans="1:39" s="224" customFormat="1" ht="18.75" thickBot="1" x14ac:dyDescent="0.25">
      <c r="A609" s="193"/>
      <c r="B609" s="193"/>
      <c r="C609" s="194"/>
      <c r="D609" s="216" t="s">
        <v>346</v>
      </c>
      <c r="E609" s="217"/>
      <c r="F609" s="217"/>
      <c r="G609" s="217"/>
      <c r="H609" s="216"/>
      <c r="I609" s="216"/>
      <c r="J609" s="216"/>
      <c r="K609" s="216"/>
      <c r="L609" s="216"/>
      <c r="M609" s="216"/>
      <c r="N609" s="216"/>
      <c r="O609" s="216"/>
      <c r="P609" s="278"/>
      <c r="Q609" s="196"/>
      <c r="R609" s="196"/>
      <c r="S609" s="196"/>
      <c r="T609" s="196"/>
      <c r="U609" s="196"/>
      <c r="V609" s="196"/>
      <c r="W609" s="196"/>
      <c r="X609" s="196"/>
      <c r="Y609" s="196"/>
      <c r="Z609" s="220"/>
      <c r="AA609" s="221"/>
      <c r="AB609" s="221"/>
      <c r="AC609" s="221"/>
      <c r="AD609" s="221"/>
      <c r="AE609" s="221"/>
      <c r="AF609" s="221"/>
      <c r="AG609" s="221"/>
      <c r="AH609" s="221"/>
      <c r="AI609" s="221"/>
      <c r="AJ609" s="221"/>
      <c r="AK609" s="222"/>
      <c r="AL609" s="223"/>
      <c r="AM609" s="223"/>
    </row>
    <row r="610" spans="1:39" ht="73.5" customHeight="1" thickBot="1" x14ac:dyDescent="0.25">
      <c r="A610" s="343" t="s">
        <v>622</v>
      </c>
      <c r="B610" s="343"/>
      <c r="C610" s="215"/>
      <c r="D610" s="609" t="s">
        <v>1715</v>
      </c>
      <c r="E610" s="315">
        <v>2</v>
      </c>
      <c r="F610" s="365" t="s">
        <v>723</v>
      </c>
      <c r="G610" s="366" t="s">
        <v>1407</v>
      </c>
      <c r="H610" s="318" t="s">
        <v>706</v>
      </c>
      <c r="I610" s="317" t="s">
        <v>532</v>
      </c>
      <c r="J610" s="318" t="s">
        <v>593</v>
      </c>
      <c r="K610" s="366" t="s">
        <v>1408</v>
      </c>
      <c r="L610" s="365" t="s">
        <v>560</v>
      </c>
      <c r="M610" s="317">
        <v>1</v>
      </c>
      <c r="N610" s="318" t="s">
        <v>604</v>
      </c>
      <c r="O610" s="317">
        <v>120</v>
      </c>
      <c r="P610" s="503">
        <f>SUM(Q610:W610)</f>
        <v>30000</v>
      </c>
      <c r="Q610" s="504">
        <v>0</v>
      </c>
      <c r="R610" s="503">
        <v>0</v>
      </c>
      <c r="S610" s="504">
        <v>0</v>
      </c>
      <c r="T610" s="503">
        <v>0</v>
      </c>
      <c r="U610" s="504">
        <v>0</v>
      </c>
      <c r="V610" s="503">
        <v>0</v>
      </c>
      <c r="W610" s="504">
        <v>30000</v>
      </c>
      <c r="X610" s="491"/>
      <c r="Y610" s="505" t="s">
        <v>1276</v>
      </c>
      <c r="Z610" s="233"/>
      <c r="AA610" s="235"/>
      <c r="AB610" s="235"/>
      <c r="AC610" s="236"/>
      <c r="AD610" s="235"/>
      <c r="AE610" s="237"/>
      <c r="AF610" s="238"/>
      <c r="AG610" s="239"/>
      <c r="AH610" s="240"/>
      <c r="AI610" s="240"/>
      <c r="AJ610" s="508"/>
      <c r="AK610" s="242"/>
      <c r="AL610" s="243"/>
      <c r="AM610" s="243"/>
    </row>
    <row r="611" spans="1:39" ht="45" customHeight="1" thickBot="1" x14ac:dyDescent="0.25">
      <c r="A611" s="210"/>
      <c r="B611" s="193"/>
      <c r="C611" s="194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3" t="s">
        <v>625</v>
      </c>
      <c r="P611" s="361">
        <f>SUM(P572:P610)</f>
        <v>5722500</v>
      </c>
      <c r="Q611" s="361">
        <f t="shared" ref="Q611:W611" si="93">SUM(Q572:Q610)</f>
        <v>0</v>
      </c>
      <c r="R611" s="361">
        <f t="shared" si="93"/>
        <v>0</v>
      </c>
      <c r="S611" s="361">
        <f t="shared" si="93"/>
        <v>0</v>
      </c>
      <c r="T611" s="361">
        <f t="shared" si="93"/>
        <v>0</v>
      </c>
      <c r="U611" s="361">
        <f t="shared" si="93"/>
        <v>0</v>
      </c>
      <c r="V611" s="361">
        <f t="shared" si="93"/>
        <v>0</v>
      </c>
      <c r="W611" s="325">
        <f t="shared" si="93"/>
        <v>5722500</v>
      </c>
      <c r="X611" s="196"/>
      <c r="Y611" s="196"/>
      <c r="Z611" s="210"/>
      <c r="AA611" s="210"/>
      <c r="AB611" s="211"/>
      <c r="AC611" s="211"/>
      <c r="AD611" s="212"/>
      <c r="AE611" s="211"/>
      <c r="AF611" s="214"/>
      <c r="AG611" s="214"/>
      <c r="AH611" s="214"/>
      <c r="AI611" s="214"/>
      <c r="AJ611" s="326"/>
      <c r="AK611" s="327"/>
      <c r="AL611" s="214"/>
      <c r="AM611" s="214"/>
    </row>
    <row r="612" spans="1:39" ht="18.75" thickBot="1" x14ac:dyDescent="0.25">
      <c r="A612" s="411"/>
      <c r="B612" s="193"/>
      <c r="C612" s="194"/>
      <c r="D612" s="340"/>
      <c r="E612" s="340"/>
      <c r="F612" s="340"/>
      <c r="G612" s="340"/>
      <c r="H612" s="340"/>
      <c r="I612" s="412"/>
      <c r="J612" s="412"/>
      <c r="K612" s="412"/>
      <c r="L612" s="412"/>
      <c r="M612" s="412"/>
      <c r="N612" s="412"/>
      <c r="O612" s="412"/>
      <c r="P612" s="413"/>
      <c r="Q612" s="413"/>
      <c r="R612" s="413"/>
      <c r="S612" s="413"/>
      <c r="T612" s="414"/>
      <c r="U612" s="413"/>
      <c r="V612" s="413"/>
      <c r="W612" s="413"/>
      <c r="X612" s="196"/>
      <c r="Y612" s="196"/>
      <c r="Z612" s="16"/>
      <c r="AA612" s="104"/>
      <c r="AB612" s="105"/>
      <c r="AC612" s="106"/>
      <c r="AD612" s="107"/>
      <c r="AE612" s="108"/>
      <c r="AF612" s="415"/>
      <c r="AG612" s="415"/>
      <c r="AH612" s="415"/>
      <c r="AI612" s="415"/>
      <c r="AJ612" s="415"/>
      <c r="AK612" s="415"/>
    </row>
    <row r="613" spans="1:39" ht="21" thickBot="1" x14ac:dyDescent="0.25">
      <c r="A613" s="103"/>
      <c r="B613" s="193"/>
      <c r="C613" s="194"/>
      <c r="D613" s="96" t="s">
        <v>1540</v>
      </c>
      <c r="E613" s="97"/>
      <c r="F613" s="97"/>
      <c r="G613" s="97"/>
      <c r="H613" s="94"/>
      <c r="I613" s="94"/>
      <c r="J613" s="94"/>
      <c r="K613" s="94"/>
      <c r="L613" s="94"/>
      <c r="M613" s="94"/>
      <c r="N613" s="94"/>
      <c r="O613" s="94"/>
      <c r="P613" s="98"/>
      <c r="Q613" s="98"/>
      <c r="R613" s="98"/>
      <c r="S613" s="98"/>
      <c r="T613" s="98"/>
      <c r="U613" s="98"/>
      <c r="V613" s="98"/>
      <c r="W613" s="95"/>
      <c r="X613" s="196"/>
      <c r="Y613" s="196"/>
      <c r="Z613" s="5"/>
      <c r="AA613" s="100"/>
      <c r="AB613" s="99"/>
      <c r="AC613" s="99"/>
      <c r="AD613" s="99"/>
      <c r="AE613" s="99"/>
      <c r="AF613" s="99"/>
      <c r="AG613" s="99"/>
      <c r="AH613" s="99"/>
      <c r="AI613" s="99"/>
      <c r="AJ613" s="99"/>
      <c r="AK613" s="99"/>
      <c r="AL613" s="101"/>
      <c r="AM613" s="99"/>
    </row>
    <row r="614" spans="1:39" x14ac:dyDescent="0.2">
      <c r="A614" s="411"/>
      <c r="B614" s="193"/>
      <c r="C614" s="194"/>
      <c r="D614" s="340"/>
      <c r="E614" s="340"/>
      <c r="F614" s="340"/>
      <c r="G614" s="340"/>
      <c r="H614" s="340"/>
      <c r="I614" s="412"/>
      <c r="J614" s="412"/>
      <c r="K614" s="412"/>
      <c r="L614" s="412"/>
      <c r="M614" s="412"/>
      <c r="N614" s="412"/>
      <c r="O614" s="412"/>
      <c r="P614" s="413"/>
      <c r="Q614" s="413"/>
      <c r="R614" s="413"/>
      <c r="S614" s="413"/>
      <c r="T614" s="414"/>
      <c r="U614" s="413"/>
      <c r="V614" s="413"/>
      <c r="W614" s="413"/>
      <c r="X614" s="196"/>
      <c r="Y614" s="196"/>
      <c r="Z614" s="16"/>
      <c r="AA614" s="104"/>
      <c r="AB614" s="105"/>
      <c r="AC614" s="106"/>
      <c r="AD614" s="107"/>
      <c r="AE614" s="108"/>
      <c r="AF614" s="415"/>
      <c r="AG614" s="415"/>
      <c r="AH614" s="415"/>
      <c r="AI614" s="415"/>
      <c r="AJ614" s="415"/>
      <c r="AK614" s="415"/>
    </row>
    <row r="615" spans="1:39" s="224" customFormat="1" ht="18.75" thickBot="1" x14ac:dyDescent="0.25">
      <c r="A615" s="215"/>
      <c r="B615" s="193"/>
      <c r="C615" s="194"/>
      <c r="D615" s="219" t="s">
        <v>1505</v>
      </c>
      <c r="E615" s="218"/>
      <c r="F615" s="218"/>
      <c r="G615" s="218"/>
      <c r="H615" s="219"/>
      <c r="I615" s="219"/>
      <c r="J615" s="219"/>
      <c r="K615" s="219"/>
      <c r="L615" s="219"/>
      <c r="M615" s="219"/>
      <c r="N615" s="219"/>
      <c r="O615" s="219"/>
      <c r="P615" s="196"/>
      <c r="Q615" s="196"/>
      <c r="R615" s="196"/>
      <c r="S615" s="196"/>
      <c r="T615" s="196"/>
      <c r="U615" s="196"/>
      <c r="V615" s="196"/>
      <c r="W615" s="196"/>
      <c r="X615" s="196"/>
      <c r="Y615" s="196"/>
      <c r="Z615" s="220"/>
      <c r="AA615" s="221"/>
      <c r="AB615" s="221"/>
      <c r="AC615" s="221"/>
      <c r="AD615" s="221"/>
      <c r="AE615" s="221"/>
      <c r="AF615" s="221"/>
      <c r="AG615" s="221"/>
      <c r="AH615" s="221"/>
      <c r="AI615" s="221"/>
      <c r="AJ615" s="221"/>
      <c r="AK615" s="222"/>
      <c r="AL615" s="223"/>
      <c r="AM615" s="223"/>
    </row>
    <row r="616" spans="1:39" ht="73.5" customHeight="1" thickBot="1" x14ac:dyDescent="0.25">
      <c r="A616" s="343" t="s">
        <v>1488</v>
      </c>
      <c r="B616" s="343"/>
      <c r="C616" s="272"/>
      <c r="D616" s="609" t="s">
        <v>1693</v>
      </c>
      <c r="E616" s="315">
        <v>2</v>
      </c>
      <c r="F616" s="365" t="s">
        <v>1145</v>
      </c>
      <c r="G616" s="366" t="s">
        <v>1337</v>
      </c>
      <c r="H616" s="318" t="s">
        <v>706</v>
      </c>
      <c r="I616" s="317" t="s">
        <v>532</v>
      </c>
      <c r="J616" s="318" t="s">
        <v>533</v>
      </c>
      <c r="K616" s="366" t="s">
        <v>1121</v>
      </c>
      <c r="L616" s="365" t="s">
        <v>560</v>
      </c>
      <c r="M616" s="426">
        <v>1400</v>
      </c>
      <c r="N616" s="318" t="s">
        <v>225</v>
      </c>
      <c r="O616" s="317">
        <v>300</v>
      </c>
      <c r="P616" s="503">
        <f>SUM(Q616:W616)</f>
        <v>70000</v>
      </c>
      <c r="Q616" s="504">
        <v>0</v>
      </c>
      <c r="R616" s="503">
        <v>0</v>
      </c>
      <c r="S616" s="504">
        <v>0</v>
      </c>
      <c r="T616" s="503">
        <v>0</v>
      </c>
      <c r="U616" s="504">
        <v>0</v>
      </c>
      <c r="V616" s="503">
        <v>0</v>
      </c>
      <c r="W616" s="504">
        <v>70000</v>
      </c>
      <c r="X616" s="491"/>
      <c r="Y616" s="526" t="s">
        <v>1285</v>
      </c>
      <c r="Z616" s="351"/>
      <c r="AA616" s="353"/>
      <c r="AB616" s="353"/>
      <c r="AC616" s="354"/>
      <c r="AD616" s="353"/>
      <c r="AE616" s="355"/>
      <c r="AF616" s="356"/>
      <c r="AG616" s="357"/>
      <c r="AH616" s="356"/>
      <c r="AI616" s="356"/>
      <c r="AJ616" s="527"/>
      <c r="AK616" s="359"/>
      <c r="AL616" s="360"/>
      <c r="AM616" s="243"/>
    </row>
    <row r="617" spans="1:39" x14ac:dyDescent="0.2">
      <c r="A617" s="193"/>
      <c r="B617" s="193"/>
      <c r="C617" s="194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414"/>
      <c r="Q617" s="413"/>
      <c r="R617" s="413"/>
      <c r="S617" s="413"/>
      <c r="T617" s="414"/>
      <c r="U617" s="413"/>
      <c r="V617" s="413"/>
      <c r="W617" s="413"/>
      <c r="X617" s="196"/>
      <c r="Y617" s="196"/>
      <c r="Z617" s="16"/>
      <c r="AA617" s="104"/>
      <c r="AB617" s="105"/>
      <c r="AC617" s="106"/>
      <c r="AD617" s="107"/>
      <c r="AE617" s="108"/>
      <c r="AF617" s="415"/>
      <c r="AG617" s="415"/>
      <c r="AH617" s="415"/>
      <c r="AI617" s="415"/>
      <c r="AJ617" s="415"/>
      <c r="AK617" s="415"/>
    </row>
    <row r="618" spans="1:39" s="224" customFormat="1" ht="18.75" thickBot="1" x14ac:dyDescent="0.25">
      <c r="A618" s="193"/>
      <c r="B618" s="193"/>
      <c r="C618" s="194"/>
      <c r="D618" s="216" t="s">
        <v>42</v>
      </c>
      <c r="E618" s="217"/>
      <c r="F618" s="217"/>
      <c r="G618" s="217"/>
      <c r="H618" s="216"/>
      <c r="I618" s="216"/>
      <c r="J618" s="216"/>
      <c r="K618" s="216"/>
      <c r="L618" s="216"/>
      <c r="M618" s="216"/>
      <c r="N618" s="216"/>
      <c r="O618" s="216"/>
      <c r="P618" s="278"/>
      <c r="Q618" s="196"/>
      <c r="R618" s="196"/>
      <c r="S618" s="196"/>
      <c r="T618" s="196"/>
      <c r="U618" s="196"/>
      <c r="V618" s="196"/>
      <c r="W618" s="196"/>
      <c r="X618" s="196"/>
      <c r="Y618" s="196"/>
      <c r="Z618" s="220"/>
      <c r="AA618" s="221"/>
      <c r="AB618" s="221"/>
      <c r="AC618" s="221"/>
      <c r="AD618" s="221"/>
      <c r="AE618" s="221"/>
      <c r="AF618" s="221"/>
      <c r="AG618" s="221"/>
      <c r="AH618" s="221"/>
      <c r="AI618" s="221"/>
      <c r="AJ618" s="221"/>
      <c r="AK618" s="222"/>
      <c r="AL618" s="223"/>
      <c r="AM618" s="223"/>
    </row>
    <row r="619" spans="1:39" ht="73.5" customHeight="1" thickBot="1" x14ac:dyDescent="0.25">
      <c r="A619" s="343" t="s">
        <v>1489</v>
      </c>
      <c r="B619" s="343"/>
      <c r="C619" s="272"/>
      <c r="D619" s="609" t="s">
        <v>1716</v>
      </c>
      <c r="E619" s="315">
        <v>2</v>
      </c>
      <c r="F619" s="365" t="s">
        <v>1409</v>
      </c>
      <c r="G619" s="366" t="s">
        <v>42</v>
      </c>
      <c r="H619" s="318" t="s">
        <v>706</v>
      </c>
      <c r="I619" s="317" t="s">
        <v>532</v>
      </c>
      <c r="J619" s="318" t="s">
        <v>533</v>
      </c>
      <c r="K619" s="366" t="s">
        <v>1410</v>
      </c>
      <c r="L619" s="365" t="s">
        <v>534</v>
      </c>
      <c r="M619" s="426">
        <v>7000</v>
      </c>
      <c r="N619" s="318" t="s">
        <v>225</v>
      </c>
      <c r="O619" s="317">
        <v>150</v>
      </c>
      <c r="P619" s="503">
        <f>SUM(Q619:W619)</f>
        <v>350000</v>
      </c>
      <c r="Q619" s="504">
        <v>0</v>
      </c>
      <c r="R619" s="503">
        <v>0</v>
      </c>
      <c r="S619" s="504">
        <v>0</v>
      </c>
      <c r="T619" s="503">
        <v>0</v>
      </c>
      <c r="U619" s="504">
        <v>0</v>
      </c>
      <c r="V619" s="503">
        <v>0</v>
      </c>
      <c r="W619" s="504">
        <v>350000</v>
      </c>
      <c r="X619" s="491"/>
      <c r="Y619" s="526" t="s">
        <v>1281</v>
      </c>
      <c r="Z619" s="351"/>
      <c r="AA619" s="353"/>
      <c r="AB619" s="353"/>
      <c r="AC619" s="354"/>
      <c r="AD619" s="353"/>
      <c r="AE619" s="355"/>
      <c r="AF619" s="356"/>
      <c r="AG619" s="357"/>
      <c r="AH619" s="356"/>
      <c r="AI619" s="356"/>
      <c r="AJ619" s="527"/>
      <c r="AK619" s="359"/>
      <c r="AL619" s="360"/>
      <c r="AM619" s="243"/>
    </row>
    <row r="620" spans="1:39" x14ac:dyDescent="0.2">
      <c r="A620" s="193"/>
      <c r="B620" s="193"/>
      <c r="C620" s="194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414"/>
      <c r="Q620" s="413"/>
      <c r="R620" s="413"/>
      <c r="S620" s="413"/>
      <c r="T620" s="414"/>
      <c r="U620" s="413"/>
      <c r="V620" s="413"/>
      <c r="W620" s="413"/>
      <c r="X620" s="196"/>
      <c r="Y620" s="196"/>
      <c r="Z620" s="16"/>
      <c r="AA620" s="104"/>
      <c r="AB620" s="105"/>
      <c r="AC620" s="106"/>
      <c r="AD620" s="107"/>
      <c r="AE620" s="108"/>
      <c r="AF620" s="415"/>
      <c r="AG620" s="415"/>
      <c r="AH620" s="415"/>
      <c r="AI620" s="415"/>
      <c r="AJ620" s="415"/>
      <c r="AK620" s="415"/>
    </row>
    <row r="621" spans="1:39" s="224" customFormat="1" ht="18.75" thickBot="1" x14ac:dyDescent="0.25">
      <c r="A621" s="193"/>
      <c r="B621" s="193"/>
      <c r="C621" s="194"/>
      <c r="D621" s="216" t="s">
        <v>37</v>
      </c>
      <c r="E621" s="217"/>
      <c r="F621" s="217"/>
      <c r="G621" s="217"/>
      <c r="H621" s="216"/>
      <c r="I621" s="216"/>
      <c r="J621" s="216"/>
      <c r="K621" s="216"/>
      <c r="L621" s="216"/>
      <c r="M621" s="216"/>
      <c r="N621" s="216"/>
      <c r="O621" s="216"/>
      <c r="P621" s="278"/>
      <c r="Q621" s="196"/>
      <c r="R621" s="196"/>
      <c r="S621" s="196"/>
      <c r="T621" s="196"/>
      <c r="U621" s="196"/>
      <c r="V621" s="196"/>
      <c r="W621" s="196"/>
      <c r="X621" s="196"/>
      <c r="Y621" s="196"/>
      <c r="Z621" s="220"/>
      <c r="AA621" s="221"/>
      <c r="AB621" s="221"/>
      <c r="AC621" s="221"/>
      <c r="AD621" s="221"/>
      <c r="AE621" s="221"/>
      <c r="AF621" s="221"/>
      <c r="AG621" s="221"/>
      <c r="AH621" s="221"/>
      <c r="AI621" s="221"/>
      <c r="AJ621" s="221"/>
      <c r="AK621" s="222"/>
      <c r="AL621" s="223"/>
      <c r="AM621" s="223"/>
    </row>
    <row r="622" spans="1:39" ht="73.5" customHeight="1" x14ac:dyDescent="0.2">
      <c r="A622" s="343" t="s">
        <v>1602</v>
      </c>
      <c r="B622" s="343"/>
      <c r="C622" s="272"/>
      <c r="D622" s="606" t="s">
        <v>1717</v>
      </c>
      <c r="E622" s="226">
        <v>2</v>
      </c>
      <c r="F622" s="227" t="s">
        <v>1411</v>
      </c>
      <c r="G622" s="228" t="s">
        <v>1412</v>
      </c>
      <c r="H622" s="229" t="s">
        <v>531</v>
      </c>
      <c r="I622" s="230" t="s">
        <v>532</v>
      </c>
      <c r="J622" s="229" t="s">
        <v>533</v>
      </c>
      <c r="K622" s="228" t="s">
        <v>1121</v>
      </c>
      <c r="L622" s="227" t="s">
        <v>534</v>
      </c>
      <c r="M622" s="403">
        <v>3000</v>
      </c>
      <c r="N622" s="229" t="s">
        <v>225</v>
      </c>
      <c r="O622" s="230">
        <v>400</v>
      </c>
      <c r="P622" s="494">
        <f t="shared" ref="P622:P623" si="94">SUM(Q622:W622)</f>
        <v>150000</v>
      </c>
      <c r="Q622" s="495">
        <v>0</v>
      </c>
      <c r="R622" s="494">
        <v>0</v>
      </c>
      <c r="S622" s="495">
        <v>0</v>
      </c>
      <c r="T622" s="542">
        <v>0</v>
      </c>
      <c r="U622" s="495">
        <v>0</v>
      </c>
      <c r="V622" s="494">
        <v>0</v>
      </c>
      <c r="W622" s="495">
        <v>150000</v>
      </c>
      <c r="X622" s="491"/>
      <c r="Y622" s="524" t="s">
        <v>1276</v>
      </c>
      <c r="Z622" s="351"/>
      <c r="AA622" s="353"/>
      <c r="AB622" s="353"/>
      <c r="AC622" s="354"/>
      <c r="AD622" s="353"/>
      <c r="AE622" s="355"/>
      <c r="AF622" s="356"/>
      <c r="AG622" s="357"/>
      <c r="AH622" s="356"/>
      <c r="AI622" s="356"/>
      <c r="AJ622" s="527"/>
      <c r="AK622" s="359"/>
      <c r="AL622" s="360"/>
      <c r="AM622" s="243"/>
    </row>
    <row r="623" spans="1:39" ht="73.5" customHeight="1" thickBot="1" x14ac:dyDescent="0.25">
      <c r="A623" s="343" t="s">
        <v>1603</v>
      </c>
      <c r="B623" s="343"/>
      <c r="C623" s="272"/>
      <c r="D623" s="306" t="s">
        <v>1718</v>
      </c>
      <c r="E623" s="280">
        <v>2</v>
      </c>
      <c r="F623" s="263" t="s">
        <v>1413</v>
      </c>
      <c r="G623" s="262" t="s">
        <v>1414</v>
      </c>
      <c r="H623" s="261" t="s">
        <v>531</v>
      </c>
      <c r="I623" s="260" t="s">
        <v>532</v>
      </c>
      <c r="J623" s="261" t="s">
        <v>533</v>
      </c>
      <c r="K623" s="262" t="s">
        <v>1121</v>
      </c>
      <c r="L623" s="263" t="s">
        <v>534</v>
      </c>
      <c r="M623" s="410">
        <v>3000</v>
      </c>
      <c r="N623" s="261" t="s">
        <v>225</v>
      </c>
      <c r="O623" s="260">
        <v>500</v>
      </c>
      <c r="P623" s="499">
        <f t="shared" si="94"/>
        <v>150000</v>
      </c>
      <c r="Q623" s="500">
        <v>0</v>
      </c>
      <c r="R623" s="499">
        <v>0</v>
      </c>
      <c r="S623" s="500">
        <v>0</v>
      </c>
      <c r="T623" s="499">
        <v>0</v>
      </c>
      <c r="U623" s="500">
        <v>0</v>
      </c>
      <c r="V623" s="499">
        <v>0</v>
      </c>
      <c r="W623" s="500">
        <v>150000</v>
      </c>
      <c r="X623" s="491"/>
      <c r="Y623" s="530" t="s">
        <v>1276</v>
      </c>
      <c r="Z623" s="351"/>
      <c r="AA623" s="353"/>
      <c r="AB623" s="353"/>
      <c r="AC623" s="354"/>
      <c r="AD623" s="353"/>
      <c r="AE623" s="355"/>
      <c r="AF623" s="356"/>
      <c r="AG623" s="357"/>
      <c r="AH623" s="356"/>
      <c r="AI623" s="356"/>
      <c r="AJ623" s="527"/>
      <c r="AK623" s="359"/>
      <c r="AL623" s="360"/>
      <c r="AM623" s="243"/>
    </row>
    <row r="624" spans="1:39" x14ac:dyDescent="0.2">
      <c r="A624" s="411"/>
      <c r="B624" s="193"/>
      <c r="C624" s="194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414"/>
      <c r="Q624" s="413"/>
      <c r="R624" s="413"/>
      <c r="S624" s="413"/>
      <c r="T624" s="414"/>
      <c r="U624" s="413"/>
      <c r="V624" s="413"/>
      <c r="W624" s="413"/>
      <c r="X624" s="196"/>
      <c r="Y624" s="196"/>
      <c r="Z624" s="16"/>
      <c r="AA624" s="104"/>
      <c r="AB624" s="105"/>
      <c r="AC624" s="106"/>
      <c r="AD624" s="107"/>
      <c r="AE624" s="108"/>
      <c r="AF624" s="415"/>
      <c r="AG624" s="415"/>
      <c r="AH624" s="415"/>
      <c r="AI624" s="415"/>
      <c r="AJ624" s="415"/>
      <c r="AK624" s="415"/>
    </row>
    <row r="625" spans="1:39" s="224" customFormat="1" ht="18.75" thickBot="1" x14ac:dyDescent="0.25">
      <c r="A625" s="215"/>
      <c r="B625" s="193"/>
      <c r="C625" s="194"/>
      <c r="D625" s="216" t="s">
        <v>393</v>
      </c>
      <c r="E625" s="217"/>
      <c r="F625" s="217"/>
      <c r="G625" s="217"/>
      <c r="H625" s="216"/>
      <c r="I625" s="216"/>
      <c r="J625" s="216"/>
      <c r="K625" s="216"/>
      <c r="L625" s="216"/>
      <c r="M625" s="216"/>
      <c r="N625" s="216"/>
      <c r="O625" s="216"/>
      <c r="P625" s="278"/>
      <c r="Q625" s="196"/>
      <c r="R625" s="196"/>
      <c r="S625" s="196"/>
      <c r="T625" s="196"/>
      <c r="U625" s="196"/>
      <c r="V625" s="196"/>
      <c r="W625" s="196"/>
      <c r="X625" s="196"/>
      <c r="Y625" s="196"/>
      <c r="Z625" s="220"/>
      <c r="AA625" s="221"/>
      <c r="AB625" s="221"/>
      <c r="AC625" s="221"/>
      <c r="AD625" s="221"/>
      <c r="AE625" s="221"/>
      <c r="AF625" s="221"/>
      <c r="AG625" s="221"/>
      <c r="AH625" s="221"/>
      <c r="AI625" s="221"/>
      <c r="AJ625" s="221"/>
      <c r="AK625" s="222"/>
      <c r="AL625" s="223"/>
      <c r="AM625" s="223"/>
    </row>
    <row r="626" spans="1:39" s="224" customFormat="1" ht="64.5" customHeight="1" x14ac:dyDescent="0.2">
      <c r="A626" s="343" t="s">
        <v>324</v>
      </c>
      <c r="B626" s="520"/>
      <c r="C626" s="272"/>
      <c r="D626" s="606" t="s">
        <v>1719</v>
      </c>
      <c r="E626" s="226">
        <v>2</v>
      </c>
      <c r="F626" s="227" t="s">
        <v>1122</v>
      </c>
      <c r="G626" s="228" t="s">
        <v>1415</v>
      </c>
      <c r="H626" s="229" t="s">
        <v>531</v>
      </c>
      <c r="I626" s="230" t="s">
        <v>532</v>
      </c>
      <c r="J626" s="229" t="s">
        <v>533</v>
      </c>
      <c r="K626" s="228" t="s">
        <v>1121</v>
      </c>
      <c r="L626" s="227" t="s">
        <v>560</v>
      </c>
      <c r="M626" s="403">
        <v>3000</v>
      </c>
      <c r="N626" s="229" t="s">
        <v>225</v>
      </c>
      <c r="O626" s="230">
        <v>300</v>
      </c>
      <c r="P626" s="231">
        <f>SUM(Q626:W626)</f>
        <v>150000</v>
      </c>
      <c r="Q626" s="232">
        <v>0</v>
      </c>
      <c r="R626" s="231">
        <v>0</v>
      </c>
      <c r="S626" s="232">
        <v>0</v>
      </c>
      <c r="T626" s="232">
        <v>0</v>
      </c>
      <c r="U626" s="232">
        <v>0</v>
      </c>
      <c r="V626" s="231">
        <v>0</v>
      </c>
      <c r="W626" s="232">
        <f>M626*50</f>
        <v>150000</v>
      </c>
      <c r="X626" s="196"/>
      <c r="Y626" s="524" t="s">
        <v>1276</v>
      </c>
      <c r="Z626" s="351"/>
      <c r="AA626" s="353"/>
      <c r="AB626" s="353"/>
      <c r="AC626" s="354"/>
      <c r="AD626" s="353"/>
      <c r="AE626" s="355"/>
      <c r="AF626" s="356"/>
      <c r="AG626" s="357"/>
      <c r="AH626" s="356"/>
      <c r="AI626" s="356"/>
      <c r="AJ626" s="358"/>
      <c r="AK626" s="359"/>
      <c r="AL626" s="360"/>
    </row>
    <row r="627" spans="1:39" ht="73.5" customHeight="1" x14ac:dyDescent="0.2">
      <c r="A627" s="343"/>
      <c r="B627" s="225"/>
      <c r="C627" s="272"/>
      <c r="D627" s="621" t="s">
        <v>1720</v>
      </c>
      <c r="E627" s="543">
        <v>2</v>
      </c>
      <c r="F627" s="544" t="s">
        <v>1347</v>
      </c>
      <c r="G627" s="344" t="s">
        <v>1416</v>
      </c>
      <c r="H627" s="345" t="s">
        <v>531</v>
      </c>
      <c r="I627" s="303" t="s">
        <v>532</v>
      </c>
      <c r="J627" s="345" t="s">
        <v>533</v>
      </c>
      <c r="K627" s="344" t="s">
        <v>1121</v>
      </c>
      <c r="L627" s="544" t="s">
        <v>560</v>
      </c>
      <c r="M627" s="545">
        <v>3000</v>
      </c>
      <c r="N627" s="546" t="s">
        <v>225</v>
      </c>
      <c r="O627" s="545">
        <v>250</v>
      </c>
      <c r="P627" s="547">
        <f t="shared" ref="P627:P628" si="95">SUM(Q627:W627)</f>
        <v>150000</v>
      </c>
      <c r="Q627" s="548">
        <v>0</v>
      </c>
      <c r="R627" s="547">
        <v>0</v>
      </c>
      <c r="S627" s="548">
        <v>0</v>
      </c>
      <c r="T627" s="547">
        <v>0</v>
      </c>
      <c r="U627" s="548">
        <v>0</v>
      </c>
      <c r="V627" s="547">
        <v>0</v>
      </c>
      <c r="W627" s="548">
        <v>150000</v>
      </c>
      <c r="X627" s="491"/>
      <c r="Y627" s="516" t="s">
        <v>1276</v>
      </c>
      <c r="Z627" s="233"/>
      <c r="AA627" s="235"/>
      <c r="AB627" s="235"/>
      <c r="AC627" s="236"/>
      <c r="AD627" s="235"/>
      <c r="AE627" s="237"/>
      <c r="AF627" s="238"/>
      <c r="AG627" s="239"/>
      <c r="AH627" s="240"/>
      <c r="AI627" s="240"/>
      <c r="AJ627" s="508"/>
      <c r="AK627" s="242"/>
      <c r="AL627" s="243"/>
      <c r="AM627" s="243"/>
    </row>
    <row r="628" spans="1:39" ht="73.5" customHeight="1" thickBot="1" x14ac:dyDescent="0.25">
      <c r="A628" s="343"/>
      <c r="B628" s="225"/>
      <c r="C628" s="272"/>
      <c r="D628" s="620" t="s">
        <v>1721</v>
      </c>
      <c r="E628" s="525">
        <v>2</v>
      </c>
      <c r="F628" s="549" t="s">
        <v>1417</v>
      </c>
      <c r="G628" s="258" t="s">
        <v>1418</v>
      </c>
      <c r="H628" s="259" t="s">
        <v>531</v>
      </c>
      <c r="I628" s="264" t="s">
        <v>532</v>
      </c>
      <c r="J628" s="259" t="s">
        <v>533</v>
      </c>
      <c r="K628" s="258" t="s">
        <v>1121</v>
      </c>
      <c r="L628" s="549" t="s">
        <v>560</v>
      </c>
      <c r="M628" s="550">
        <v>3000</v>
      </c>
      <c r="N628" s="551" t="s">
        <v>225</v>
      </c>
      <c r="O628" s="550">
        <v>300</v>
      </c>
      <c r="P628" s="552">
        <f t="shared" si="95"/>
        <v>150000</v>
      </c>
      <c r="Q628" s="553">
        <v>0</v>
      </c>
      <c r="R628" s="552">
        <v>0</v>
      </c>
      <c r="S628" s="553">
        <v>0</v>
      </c>
      <c r="T628" s="552">
        <v>0</v>
      </c>
      <c r="U628" s="553">
        <v>0</v>
      </c>
      <c r="V628" s="552">
        <v>0</v>
      </c>
      <c r="W628" s="553">
        <v>150000</v>
      </c>
      <c r="X628" s="491"/>
      <c r="Y628" s="502" t="s">
        <v>1276</v>
      </c>
      <c r="Z628" s="233"/>
      <c r="AA628" s="235"/>
      <c r="AB628" s="235"/>
      <c r="AC628" s="236"/>
      <c r="AD628" s="235"/>
      <c r="AE628" s="237"/>
      <c r="AF628" s="238"/>
      <c r="AG628" s="239"/>
      <c r="AH628" s="240"/>
      <c r="AI628" s="240"/>
      <c r="AJ628" s="508"/>
      <c r="AK628" s="242"/>
      <c r="AL628" s="243"/>
      <c r="AM628" s="243"/>
    </row>
    <row r="629" spans="1:39" x14ac:dyDescent="0.2">
      <c r="A629" s="411"/>
      <c r="B629" s="193"/>
      <c r="C629" s="194"/>
      <c r="D629" s="340"/>
      <c r="E629" s="340"/>
      <c r="F629" s="340"/>
      <c r="G629" s="340"/>
      <c r="H629" s="340"/>
      <c r="I629" s="340"/>
      <c r="J629" s="340"/>
      <c r="K629" s="340"/>
      <c r="L629" s="340"/>
      <c r="M629" s="554"/>
      <c r="N629" s="340"/>
      <c r="O629" s="340"/>
      <c r="P629" s="414"/>
      <c r="Q629" s="413"/>
      <c r="R629" s="413"/>
      <c r="S629" s="413"/>
      <c r="T629" s="414"/>
      <c r="U629" s="413"/>
      <c r="V629" s="413"/>
      <c r="W629" s="413"/>
      <c r="X629" s="196"/>
      <c r="Y629" s="196"/>
      <c r="Z629" s="16"/>
      <c r="AA629" s="104"/>
      <c r="AB629" s="105"/>
      <c r="AC629" s="106"/>
      <c r="AD629" s="107"/>
      <c r="AE629" s="108"/>
      <c r="AF629" s="415"/>
      <c r="AG629" s="415"/>
      <c r="AH629" s="415"/>
      <c r="AI629" s="415"/>
      <c r="AJ629" s="415"/>
      <c r="AK629" s="415"/>
    </row>
    <row r="630" spans="1:39" s="224" customFormat="1" ht="18.75" thickBot="1" x14ac:dyDescent="0.25">
      <c r="A630" s="215"/>
      <c r="B630" s="193"/>
      <c r="C630" s="194"/>
      <c r="D630" s="216" t="s">
        <v>25</v>
      </c>
      <c r="E630" s="217"/>
      <c r="F630" s="217"/>
      <c r="G630" s="217"/>
      <c r="H630" s="216"/>
      <c r="I630" s="216"/>
      <c r="J630" s="216"/>
      <c r="K630" s="216"/>
      <c r="L630" s="216"/>
      <c r="M630" s="216"/>
      <c r="N630" s="216"/>
      <c r="O630" s="216"/>
      <c r="P630" s="278"/>
      <c r="Q630" s="196"/>
      <c r="R630" s="196"/>
      <c r="S630" s="196"/>
      <c r="T630" s="196"/>
      <c r="U630" s="196"/>
      <c r="V630" s="196"/>
      <c r="W630" s="196"/>
      <c r="X630" s="196"/>
      <c r="Y630" s="196"/>
      <c r="Z630" s="220"/>
      <c r="AA630" s="221"/>
      <c r="AB630" s="221"/>
      <c r="AC630" s="221"/>
      <c r="AD630" s="221"/>
      <c r="AE630" s="221"/>
      <c r="AF630" s="221"/>
      <c r="AG630" s="221"/>
      <c r="AH630" s="221"/>
      <c r="AI630" s="221"/>
      <c r="AJ630" s="221"/>
      <c r="AK630" s="222"/>
      <c r="AL630" s="223"/>
      <c r="AM630" s="223"/>
    </row>
    <row r="631" spans="1:39" ht="73.5" customHeight="1" x14ac:dyDescent="0.2">
      <c r="A631" s="343"/>
      <c r="B631" s="343"/>
      <c r="C631" s="272"/>
      <c r="D631" s="606" t="s">
        <v>1722</v>
      </c>
      <c r="E631" s="226">
        <v>2</v>
      </c>
      <c r="F631" s="227" t="s">
        <v>763</v>
      </c>
      <c r="G631" s="228" t="s">
        <v>1419</v>
      </c>
      <c r="H631" s="229" t="s">
        <v>531</v>
      </c>
      <c r="I631" s="230" t="s">
        <v>532</v>
      </c>
      <c r="J631" s="229" t="s">
        <v>533</v>
      </c>
      <c r="K631" s="228" t="s">
        <v>1420</v>
      </c>
      <c r="L631" s="227" t="s">
        <v>560</v>
      </c>
      <c r="M631" s="403">
        <v>2500</v>
      </c>
      <c r="N631" s="229" t="s">
        <v>225</v>
      </c>
      <c r="O631" s="230">
        <v>500</v>
      </c>
      <c r="P631" s="494">
        <f t="shared" ref="P631:P633" si="96">SUM(Q631:W631)</f>
        <v>125000</v>
      </c>
      <c r="Q631" s="495">
        <v>0</v>
      </c>
      <c r="R631" s="494">
        <v>0</v>
      </c>
      <c r="S631" s="495">
        <v>0</v>
      </c>
      <c r="T631" s="494">
        <v>0</v>
      </c>
      <c r="U631" s="495">
        <v>0</v>
      </c>
      <c r="V631" s="494">
        <v>0</v>
      </c>
      <c r="W631" s="495">
        <v>125000</v>
      </c>
      <c r="X631" s="491"/>
      <c r="Y631" s="524" t="s">
        <v>1421</v>
      </c>
      <c r="Z631" s="351"/>
      <c r="AA631" s="353"/>
      <c r="AB631" s="353"/>
      <c r="AC631" s="354"/>
      <c r="AD631" s="353"/>
      <c r="AE631" s="355"/>
      <c r="AF631" s="356"/>
      <c r="AG631" s="357"/>
      <c r="AH631" s="356"/>
      <c r="AI631" s="356"/>
      <c r="AJ631" s="527"/>
      <c r="AK631" s="359"/>
      <c r="AL631" s="360"/>
      <c r="AM631" s="243"/>
    </row>
    <row r="632" spans="1:39" ht="73.5" customHeight="1" x14ac:dyDescent="0.2">
      <c r="A632" s="343" t="s">
        <v>324</v>
      </c>
      <c r="B632" s="343"/>
      <c r="C632" s="272"/>
      <c r="D632" s="307" t="s">
        <v>1723</v>
      </c>
      <c r="E632" s="244">
        <v>2</v>
      </c>
      <c r="F632" s="245" t="s">
        <v>763</v>
      </c>
      <c r="G632" s="246" t="s">
        <v>1422</v>
      </c>
      <c r="H632" s="247" t="s">
        <v>706</v>
      </c>
      <c r="I632" s="248" t="s">
        <v>532</v>
      </c>
      <c r="J632" s="247" t="s">
        <v>533</v>
      </c>
      <c r="K632" s="246" t="s">
        <v>1423</v>
      </c>
      <c r="L632" s="245" t="s">
        <v>560</v>
      </c>
      <c r="M632" s="408">
        <v>2500</v>
      </c>
      <c r="N632" s="247" t="s">
        <v>225</v>
      </c>
      <c r="O632" s="248">
        <v>450</v>
      </c>
      <c r="P632" s="514">
        <f t="shared" si="96"/>
        <v>125000</v>
      </c>
      <c r="Q632" s="515">
        <v>0</v>
      </c>
      <c r="R632" s="514">
        <v>0</v>
      </c>
      <c r="S632" s="515">
        <v>0</v>
      </c>
      <c r="T632" s="514">
        <v>0</v>
      </c>
      <c r="U632" s="515">
        <v>0</v>
      </c>
      <c r="V632" s="514">
        <v>0</v>
      </c>
      <c r="W632" s="515">
        <v>125000</v>
      </c>
      <c r="X632" s="491"/>
      <c r="Y632" s="528" t="s">
        <v>1421</v>
      </c>
      <c r="Z632" s="351"/>
      <c r="AA632" s="353"/>
      <c r="AB632" s="353"/>
      <c r="AC632" s="354"/>
      <c r="AD632" s="353"/>
      <c r="AE632" s="355"/>
      <c r="AF632" s="356"/>
      <c r="AG632" s="357"/>
      <c r="AH632" s="356"/>
      <c r="AI632" s="356"/>
      <c r="AJ632" s="527"/>
      <c r="AK632" s="359"/>
      <c r="AL632" s="360"/>
      <c r="AM632" s="243"/>
    </row>
    <row r="633" spans="1:39" ht="73.5" customHeight="1" thickBot="1" x14ac:dyDescent="0.25">
      <c r="A633" s="343"/>
      <c r="B633" s="520"/>
      <c r="C633" s="272"/>
      <c r="D633" s="346" t="s">
        <v>1724</v>
      </c>
      <c r="E633" s="256">
        <v>2</v>
      </c>
      <c r="F633" s="257" t="s">
        <v>763</v>
      </c>
      <c r="G633" s="258" t="s">
        <v>1424</v>
      </c>
      <c r="H633" s="259" t="s">
        <v>706</v>
      </c>
      <c r="I633" s="264" t="s">
        <v>532</v>
      </c>
      <c r="J633" s="259" t="s">
        <v>533</v>
      </c>
      <c r="K633" s="258" t="s">
        <v>1425</v>
      </c>
      <c r="L633" s="257" t="s">
        <v>560</v>
      </c>
      <c r="M633" s="462">
        <v>2500</v>
      </c>
      <c r="N633" s="259" t="s">
        <v>225</v>
      </c>
      <c r="O633" s="264">
        <v>450</v>
      </c>
      <c r="P633" s="501">
        <f t="shared" si="96"/>
        <v>125000</v>
      </c>
      <c r="Q633" s="510">
        <v>0</v>
      </c>
      <c r="R633" s="501">
        <v>0</v>
      </c>
      <c r="S633" s="510">
        <v>0</v>
      </c>
      <c r="T633" s="501">
        <v>0</v>
      </c>
      <c r="U633" s="510">
        <v>0</v>
      </c>
      <c r="V633" s="501">
        <v>0</v>
      </c>
      <c r="W633" s="510">
        <v>125000</v>
      </c>
      <c r="X633" s="491"/>
      <c r="Y633" s="530" t="s">
        <v>1421</v>
      </c>
      <c r="Z633" s="295"/>
      <c r="AA633" s="296"/>
      <c r="AB633" s="296"/>
      <c r="AC633" s="297"/>
      <c r="AD633" s="296"/>
      <c r="AE633" s="298"/>
      <c r="AF633" s="299"/>
      <c r="AG633" s="300"/>
      <c r="AH633" s="299"/>
      <c r="AI633" s="299"/>
      <c r="AJ633" s="555"/>
      <c r="AK633" s="300"/>
      <c r="AL633" s="300"/>
      <c r="AM633" s="243"/>
    </row>
    <row r="634" spans="1:39" x14ac:dyDescent="0.2">
      <c r="A634" s="411"/>
      <c r="B634" s="193"/>
      <c r="C634" s="194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414"/>
      <c r="Q634" s="413"/>
      <c r="R634" s="413"/>
      <c r="S634" s="413"/>
      <c r="T634" s="414"/>
      <c r="U634" s="413"/>
      <c r="V634" s="413"/>
      <c r="W634" s="413"/>
      <c r="X634" s="196"/>
      <c r="Y634" s="196"/>
      <c r="Z634" s="16"/>
      <c r="AA634" s="104"/>
      <c r="AB634" s="105"/>
      <c r="AC634" s="106"/>
      <c r="AD634" s="107"/>
      <c r="AE634" s="108"/>
      <c r="AF634" s="415"/>
      <c r="AG634" s="415"/>
      <c r="AH634" s="415"/>
      <c r="AI634" s="415"/>
      <c r="AJ634" s="415"/>
      <c r="AK634" s="415"/>
    </row>
    <row r="635" spans="1:39" s="224" customFormat="1" ht="18.75" thickBot="1" x14ac:dyDescent="0.25">
      <c r="A635" s="215"/>
      <c r="B635" s="193"/>
      <c r="C635" s="194"/>
      <c r="D635" s="216" t="s">
        <v>253</v>
      </c>
      <c r="E635" s="217"/>
      <c r="F635" s="217"/>
      <c r="G635" s="217"/>
      <c r="H635" s="216"/>
      <c r="I635" s="216"/>
      <c r="J635" s="216"/>
      <c r="K635" s="216"/>
      <c r="L635" s="216"/>
      <c r="M635" s="216"/>
      <c r="N635" s="216"/>
      <c r="O635" s="216"/>
      <c r="P635" s="278"/>
      <c r="Q635" s="196"/>
      <c r="R635" s="196"/>
      <c r="S635" s="196"/>
      <c r="T635" s="196"/>
      <c r="U635" s="196"/>
      <c r="V635" s="196"/>
      <c r="W635" s="196"/>
      <c r="X635" s="196"/>
      <c r="Y635" s="196"/>
      <c r="Z635" s="220"/>
      <c r="AA635" s="221"/>
      <c r="AB635" s="221"/>
      <c r="AC635" s="221"/>
      <c r="AD635" s="221"/>
      <c r="AE635" s="221"/>
      <c r="AF635" s="221"/>
      <c r="AG635" s="221"/>
      <c r="AH635" s="221"/>
      <c r="AI635" s="221"/>
      <c r="AJ635" s="221"/>
      <c r="AK635" s="222"/>
      <c r="AL635" s="223"/>
      <c r="AM635" s="223"/>
    </row>
    <row r="636" spans="1:39" ht="73.5" customHeight="1" x14ac:dyDescent="0.2">
      <c r="A636" s="343"/>
      <c r="B636" s="343"/>
      <c r="C636" s="272"/>
      <c r="D636" s="606" t="s">
        <v>1694</v>
      </c>
      <c r="E636" s="226">
        <v>2</v>
      </c>
      <c r="F636" s="227" t="s">
        <v>713</v>
      </c>
      <c r="G636" s="228" t="s">
        <v>1426</v>
      </c>
      <c r="H636" s="229" t="s">
        <v>531</v>
      </c>
      <c r="I636" s="230" t="s">
        <v>532</v>
      </c>
      <c r="J636" s="229" t="s">
        <v>533</v>
      </c>
      <c r="K636" s="228" t="s">
        <v>1121</v>
      </c>
      <c r="L636" s="227" t="s">
        <v>560</v>
      </c>
      <c r="M636" s="403">
        <v>12000</v>
      </c>
      <c r="N636" s="229" t="s">
        <v>225</v>
      </c>
      <c r="O636" s="230">
        <v>75</v>
      </c>
      <c r="P636" s="494">
        <f t="shared" ref="P636:P637" si="97">SUM(Q636:W636)</f>
        <v>600000</v>
      </c>
      <c r="Q636" s="495">
        <v>0</v>
      </c>
      <c r="R636" s="494">
        <v>0</v>
      </c>
      <c r="S636" s="495">
        <v>0</v>
      </c>
      <c r="T636" s="494">
        <v>0</v>
      </c>
      <c r="U636" s="495">
        <v>0</v>
      </c>
      <c r="V636" s="494">
        <v>0</v>
      </c>
      <c r="W636" s="495">
        <v>600000</v>
      </c>
      <c r="X636" s="491"/>
      <c r="Y636" s="524" t="s">
        <v>1276</v>
      </c>
      <c r="Z636" s="351"/>
      <c r="AA636" s="353"/>
      <c r="AB636" s="353"/>
      <c r="AC636" s="354"/>
      <c r="AD636" s="353"/>
      <c r="AE636" s="355"/>
      <c r="AF636" s="356"/>
      <c r="AG636" s="357"/>
      <c r="AH636" s="356"/>
      <c r="AI636" s="356"/>
      <c r="AJ636" s="527"/>
      <c r="AK636" s="359"/>
      <c r="AL636" s="360"/>
      <c r="AM636" s="243"/>
    </row>
    <row r="637" spans="1:39" ht="73.5" customHeight="1" thickBot="1" x14ac:dyDescent="0.25">
      <c r="A637" s="343"/>
      <c r="B637" s="343"/>
      <c r="C637" s="272"/>
      <c r="D637" s="346" t="s">
        <v>1695</v>
      </c>
      <c r="E637" s="256">
        <v>2</v>
      </c>
      <c r="F637" s="257" t="s">
        <v>713</v>
      </c>
      <c r="G637" s="258" t="s">
        <v>1427</v>
      </c>
      <c r="H637" s="259" t="s">
        <v>531</v>
      </c>
      <c r="I637" s="264" t="s">
        <v>532</v>
      </c>
      <c r="J637" s="259" t="s">
        <v>533</v>
      </c>
      <c r="K637" s="258" t="s">
        <v>1121</v>
      </c>
      <c r="L637" s="257" t="s">
        <v>560</v>
      </c>
      <c r="M637" s="462">
        <v>1800</v>
      </c>
      <c r="N637" s="259" t="s">
        <v>225</v>
      </c>
      <c r="O637" s="264">
        <v>75</v>
      </c>
      <c r="P637" s="501">
        <f t="shared" si="97"/>
        <v>90000</v>
      </c>
      <c r="Q637" s="510">
        <v>0</v>
      </c>
      <c r="R637" s="501">
        <v>0</v>
      </c>
      <c r="S637" s="510">
        <v>0</v>
      </c>
      <c r="T637" s="501">
        <v>0</v>
      </c>
      <c r="U637" s="510">
        <v>0</v>
      </c>
      <c r="V637" s="501">
        <v>0</v>
      </c>
      <c r="W637" s="510">
        <v>90000</v>
      </c>
      <c r="X637" s="491"/>
      <c r="Y637" s="530" t="s">
        <v>1276</v>
      </c>
      <c r="Z637" s="351"/>
      <c r="AA637" s="353"/>
      <c r="AB637" s="353"/>
      <c r="AC637" s="354"/>
      <c r="AD637" s="353"/>
      <c r="AE637" s="355"/>
      <c r="AF637" s="356"/>
      <c r="AG637" s="357"/>
      <c r="AH637" s="356"/>
      <c r="AI637" s="356"/>
      <c r="AJ637" s="527"/>
      <c r="AK637" s="359"/>
      <c r="AL637" s="360"/>
      <c r="AM637" s="243"/>
    </row>
    <row r="638" spans="1:39" x14ac:dyDescent="0.2">
      <c r="A638" s="411"/>
      <c r="B638" s="193"/>
      <c r="C638" s="194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414"/>
      <c r="Q638" s="413"/>
      <c r="R638" s="413"/>
      <c r="S638" s="413"/>
      <c r="T638" s="414"/>
      <c r="U638" s="413"/>
      <c r="V638" s="413"/>
      <c r="W638" s="413"/>
      <c r="X638" s="196"/>
      <c r="Y638" s="196"/>
      <c r="Z638" s="16"/>
      <c r="AA638" s="104"/>
      <c r="AB638" s="105"/>
      <c r="AC638" s="106"/>
      <c r="AD638" s="107"/>
      <c r="AE638" s="108"/>
      <c r="AF638" s="415"/>
      <c r="AG638" s="415"/>
      <c r="AH638" s="415"/>
      <c r="AI638" s="415"/>
      <c r="AJ638" s="415"/>
      <c r="AK638" s="415"/>
    </row>
    <row r="639" spans="1:39" s="224" customFormat="1" ht="18.75" thickBot="1" x14ac:dyDescent="0.25">
      <c r="A639" s="215"/>
      <c r="B639" s="193"/>
      <c r="C639" s="194"/>
      <c r="D639" s="216" t="s">
        <v>78</v>
      </c>
      <c r="E639" s="217"/>
      <c r="F639" s="217"/>
      <c r="G639" s="217"/>
      <c r="H639" s="216"/>
      <c r="I639" s="216"/>
      <c r="J639" s="216"/>
      <c r="K639" s="216"/>
      <c r="L639" s="216"/>
      <c r="M639" s="216"/>
      <c r="N639" s="216"/>
      <c r="O639" s="216"/>
      <c r="P639" s="278"/>
      <c r="Q639" s="196"/>
      <c r="R639" s="196"/>
      <c r="S639" s="196"/>
      <c r="T639" s="196"/>
      <c r="U639" s="196"/>
      <c r="V639" s="196"/>
      <c r="W639" s="196"/>
      <c r="X639" s="196"/>
      <c r="Y639" s="196"/>
      <c r="Z639" s="220"/>
      <c r="AA639" s="221"/>
      <c r="AB639" s="221"/>
      <c r="AC639" s="221"/>
      <c r="AD639" s="221"/>
      <c r="AE639" s="221"/>
      <c r="AF639" s="221"/>
      <c r="AG639" s="221"/>
      <c r="AH639" s="221"/>
      <c r="AI639" s="221"/>
      <c r="AJ639" s="221"/>
      <c r="AK639" s="222"/>
      <c r="AL639" s="223"/>
      <c r="AM639" s="223"/>
    </row>
    <row r="640" spans="1:39" ht="83.25" thickBot="1" x14ac:dyDescent="0.25">
      <c r="A640" s="343"/>
      <c r="B640" s="343"/>
      <c r="C640" s="272"/>
      <c r="D640" s="609" t="s">
        <v>1696</v>
      </c>
      <c r="E640" s="315">
        <v>2</v>
      </c>
      <c r="F640" s="365" t="s">
        <v>1428</v>
      </c>
      <c r="G640" s="366" t="s">
        <v>78</v>
      </c>
      <c r="H640" s="318" t="s">
        <v>531</v>
      </c>
      <c r="I640" s="317" t="s">
        <v>532</v>
      </c>
      <c r="J640" s="318" t="s">
        <v>533</v>
      </c>
      <c r="K640" s="366" t="s">
        <v>1429</v>
      </c>
      <c r="L640" s="365" t="s">
        <v>534</v>
      </c>
      <c r="M640" s="426">
        <v>525</v>
      </c>
      <c r="N640" s="318" t="s">
        <v>437</v>
      </c>
      <c r="O640" s="317">
        <v>350</v>
      </c>
      <c r="P640" s="503">
        <f>SUM(Q640:W640)</f>
        <v>2577751</v>
      </c>
      <c r="Q640" s="504">
        <v>0</v>
      </c>
      <c r="R640" s="503">
        <v>0</v>
      </c>
      <c r="S640" s="504">
        <v>0</v>
      </c>
      <c r="T640" s="503">
        <v>0</v>
      </c>
      <c r="U640" s="504">
        <v>0</v>
      </c>
      <c r="V640" s="503">
        <v>0</v>
      </c>
      <c r="W640" s="504">
        <v>2577751</v>
      </c>
      <c r="X640" s="491"/>
      <c r="Y640" s="524" t="s">
        <v>1276</v>
      </c>
      <c r="Z640" s="351"/>
      <c r="AA640" s="353"/>
      <c r="AB640" s="353"/>
      <c r="AC640" s="354"/>
      <c r="AD640" s="353"/>
      <c r="AE640" s="355"/>
      <c r="AF640" s="356"/>
      <c r="AG640" s="357"/>
      <c r="AH640" s="356"/>
      <c r="AI640" s="356"/>
      <c r="AJ640" s="527"/>
      <c r="AK640" s="359"/>
      <c r="AL640" s="360"/>
      <c r="AM640" s="243"/>
    </row>
    <row r="641" spans="1:39" x14ac:dyDescent="0.2">
      <c r="A641" s="411"/>
      <c r="B641" s="193"/>
      <c r="C641" s="194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414"/>
      <c r="Q641" s="413"/>
      <c r="R641" s="413"/>
      <c r="S641" s="413"/>
      <c r="T641" s="414"/>
      <c r="U641" s="413"/>
      <c r="V641" s="413"/>
      <c r="W641" s="413"/>
      <c r="X641" s="196"/>
      <c r="Y641" s="196"/>
      <c r="Z641" s="16"/>
      <c r="AA641" s="104"/>
      <c r="AB641" s="105"/>
      <c r="AC641" s="106"/>
      <c r="AD641" s="107"/>
      <c r="AE641" s="108"/>
      <c r="AF641" s="415"/>
      <c r="AG641" s="415"/>
      <c r="AH641" s="415"/>
      <c r="AI641" s="415"/>
      <c r="AJ641" s="415"/>
      <c r="AK641" s="415"/>
    </row>
    <row r="642" spans="1:39" s="224" customFormat="1" ht="18.75" thickBot="1" x14ac:dyDescent="0.25">
      <c r="A642" s="215"/>
      <c r="B642" s="193"/>
      <c r="C642" s="194"/>
      <c r="D642" s="216" t="s">
        <v>76</v>
      </c>
      <c r="E642" s="217"/>
      <c r="F642" s="217"/>
      <c r="G642" s="217"/>
      <c r="H642" s="216"/>
      <c r="I642" s="216"/>
      <c r="J642" s="216"/>
      <c r="K642" s="216"/>
      <c r="L642" s="216"/>
      <c r="M642" s="216"/>
      <c r="N642" s="216"/>
      <c r="O642" s="216"/>
      <c r="P642" s="278"/>
      <c r="Q642" s="196"/>
      <c r="R642" s="196"/>
      <c r="S642" s="196"/>
      <c r="T642" s="196"/>
      <c r="U642" s="196"/>
      <c r="V642" s="196"/>
      <c r="W642" s="196"/>
      <c r="X642" s="196"/>
      <c r="Y642" s="196"/>
      <c r="Z642" s="220"/>
      <c r="AA642" s="221"/>
      <c r="AB642" s="221"/>
      <c r="AC642" s="221"/>
      <c r="AD642" s="221"/>
      <c r="AE642" s="221"/>
      <c r="AF642" s="221"/>
      <c r="AG642" s="221"/>
      <c r="AH642" s="221"/>
      <c r="AI642" s="221"/>
      <c r="AJ642" s="221"/>
      <c r="AK642" s="222"/>
      <c r="AL642" s="223"/>
      <c r="AM642" s="223"/>
    </row>
    <row r="643" spans="1:39" ht="73.5" customHeight="1" x14ac:dyDescent="0.2">
      <c r="A643" s="343" t="s">
        <v>324</v>
      </c>
      <c r="B643" s="343"/>
      <c r="C643" s="272"/>
      <c r="D643" s="606" t="s">
        <v>1697</v>
      </c>
      <c r="E643" s="226">
        <v>2</v>
      </c>
      <c r="F643" s="227" t="s">
        <v>1430</v>
      </c>
      <c r="G643" s="228" t="s">
        <v>1431</v>
      </c>
      <c r="H643" s="229" t="s">
        <v>531</v>
      </c>
      <c r="I643" s="230" t="s">
        <v>532</v>
      </c>
      <c r="J643" s="229" t="s">
        <v>533</v>
      </c>
      <c r="K643" s="228" t="s">
        <v>1432</v>
      </c>
      <c r="L643" s="227" t="s">
        <v>560</v>
      </c>
      <c r="M643" s="403">
        <v>3000</v>
      </c>
      <c r="N643" s="229" t="s">
        <v>225</v>
      </c>
      <c r="O643" s="230">
        <v>300</v>
      </c>
      <c r="P643" s="494">
        <f t="shared" ref="P643:P645" si="98">SUM(Q643:W643)</f>
        <v>150000</v>
      </c>
      <c r="Q643" s="495">
        <v>0</v>
      </c>
      <c r="R643" s="494">
        <v>0</v>
      </c>
      <c r="S643" s="495">
        <v>0</v>
      </c>
      <c r="T643" s="494">
        <v>0</v>
      </c>
      <c r="U643" s="495">
        <v>0</v>
      </c>
      <c r="V643" s="494">
        <v>0</v>
      </c>
      <c r="W643" s="495">
        <v>150000</v>
      </c>
      <c r="X643" s="491"/>
      <c r="Y643" s="524" t="s">
        <v>1433</v>
      </c>
      <c r="Z643" s="351"/>
      <c r="AA643" s="353"/>
      <c r="AB643" s="353"/>
      <c r="AC643" s="354"/>
      <c r="AD643" s="353"/>
      <c r="AE643" s="355"/>
      <c r="AF643" s="356"/>
      <c r="AG643" s="357"/>
      <c r="AH643" s="356"/>
      <c r="AI643" s="356"/>
      <c r="AJ643" s="527"/>
      <c r="AK643" s="359"/>
      <c r="AL643" s="360"/>
      <c r="AM643" s="243"/>
    </row>
    <row r="644" spans="1:39" ht="73.5" customHeight="1" x14ac:dyDescent="0.2">
      <c r="A644" s="343" t="s">
        <v>324</v>
      </c>
      <c r="B644" s="343"/>
      <c r="C644" s="272"/>
      <c r="D644" s="307" t="s">
        <v>1698</v>
      </c>
      <c r="E644" s="244">
        <v>2</v>
      </c>
      <c r="F644" s="245" t="s">
        <v>1434</v>
      </c>
      <c r="G644" s="246" t="s">
        <v>1435</v>
      </c>
      <c r="H644" s="247" t="s">
        <v>706</v>
      </c>
      <c r="I644" s="248" t="s">
        <v>532</v>
      </c>
      <c r="J644" s="247" t="s">
        <v>533</v>
      </c>
      <c r="K644" s="246" t="s">
        <v>1436</v>
      </c>
      <c r="L644" s="245" t="s">
        <v>534</v>
      </c>
      <c r="M644" s="408">
        <v>500</v>
      </c>
      <c r="N644" s="247" t="s">
        <v>225</v>
      </c>
      <c r="O644" s="248">
        <v>200</v>
      </c>
      <c r="P644" s="514">
        <f t="shared" si="98"/>
        <v>500000</v>
      </c>
      <c r="Q644" s="515">
        <v>0</v>
      </c>
      <c r="R644" s="514">
        <v>0</v>
      </c>
      <c r="S644" s="515">
        <v>0</v>
      </c>
      <c r="T644" s="514">
        <v>0</v>
      </c>
      <c r="U644" s="515">
        <v>0</v>
      </c>
      <c r="V644" s="514">
        <v>0</v>
      </c>
      <c r="W644" s="515">
        <v>500000</v>
      </c>
      <c r="X644" s="491"/>
      <c r="Y644" s="528" t="s">
        <v>1281</v>
      </c>
      <c r="Z644" s="351"/>
      <c r="AA644" s="353"/>
      <c r="AB644" s="353"/>
      <c r="AC644" s="354"/>
      <c r="AD644" s="353"/>
      <c r="AE644" s="355"/>
      <c r="AF644" s="356"/>
      <c r="AG644" s="357"/>
      <c r="AH644" s="356"/>
      <c r="AI644" s="356"/>
      <c r="AJ644" s="527"/>
      <c r="AK644" s="359"/>
      <c r="AL644" s="360"/>
      <c r="AM644" s="243"/>
    </row>
    <row r="645" spans="1:39" ht="73.5" customHeight="1" thickBot="1" x14ac:dyDescent="0.25">
      <c r="A645" s="343"/>
      <c r="B645" s="343"/>
      <c r="C645" s="215"/>
      <c r="D645" s="346" t="s">
        <v>1699</v>
      </c>
      <c r="E645" s="256">
        <v>2</v>
      </c>
      <c r="F645" s="257" t="s">
        <v>1434</v>
      </c>
      <c r="G645" s="258" t="s">
        <v>1437</v>
      </c>
      <c r="H645" s="259" t="s">
        <v>706</v>
      </c>
      <c r="I645" s="260" t="s">
        <v>532</v>
      </c>
      <c r="J645" s="259" t="s">
        <v>533</v>
      </c>
      <c r="K645" s="258" t="s">
        <v>1436</v>
      </c>
      <c r="L645" s="257" t="s">
        <v>534</v>
      </c>
      <c r="M645" s="462">
        <v>500</v>
      </c>
      <c r="N645" s="259" t="s">
        <v>225</v>
      </c>
      <c r="O645" s="264">
        <v>20</v>
      </c>
      <c r="P645" s="501">
        <f t="shared" si="98"/>
        <v>500000</v>
      </c>
      <c r="Q645" s="510">
        <v>0</v>
      </c>
      <c r="R645" s="501">
        <v>0</v>
      </c>
      <c r="S645" s="510">
        <v>0</v>
      </c>
      <c r="T645" s="501">
        <v>0</v>
      </c>
      <c r="U645" s="510">
        <v>0</v>
      </c>
      <c r="V645" s="501">
        <v>0</v>
      </c>
      <c r="W645" s="510">
        <v>500000</v>
      </c>
      <c r="X645" s="491"/>
      <c r="Y645" s="556" t="s">
        <v>1438</v>
      </c>
      <c r="Z645" s="427"/>
      <c r="AA645" s="353"/>
      <c r="AB645" s="353"/>
      <c r="AC645" s="354"/>
      <c r="AD645" s="353"/>
      <c r="AE645" s="355"/>
      <c r="AF645" s="356"/>
      <c r="AG645" s="357"/>
      <c r="AH645" s="356"/>
      <c r="AI645" s="356"/>
      <c r="AJ645" s="527"/>
      <c r="AK645" s="359"/>
      <c r="AL645" s="360"/>
      <c r="AM645" s="243"/>
    </row>
    <row r="646" spans="1:39" x14ac:dyDescent="0.2">
      <c r="A646" s="193"/>
      <c r="B646" s="193"/>
      <c r="C646" s="194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414"/>
      <c r="Q646" s="413"/>
      <c r="R646" s="413"/>
      <c r="S646" s="413"/>
      <c r="T646" s="414"/>
      <c r="U646" s="413"/>
      <c r="V646" s="413"/>
      <c r="W646" s="413"/>
      <c r="X646" s="196"/>
      <c r="Y646" s="196"/>
      <c r="Z646" s="16"/>
      <c r="AA646" s="104"/>
      <c r="AB646" s="105"/>
      <c r="AC646" s="106"/>
      <c r="AD646" s="107"/>
      <c r="AE646" s="108"/>
      <c r="AF646" s="415"/>
      <c r="AG646" s="415"/>
      <c r="AH646" s="415"/>
      <c r="AI646" s="415"/>
      <c r="AJ646" s="415"/>
      <c r="AK646" s="415"/>
    </row>
    <row r="647" spans="1:39" s="224" customFormat="1" ht="18.75" thickBot="1" x14ac:dyDescent="0.25">
      <c r="A647" s="193"/>
      <c r="B647" s="193"/>
      <c r="C647" s="194"/>
      <c r="D647" s="216" t="s">
        <v>22</v>
      </c>
      <c r="E647" s="217"/>
      <c r="F647" s="217"/>
      <c r="G647" s="217"/>
      <c r="H647" s="216"/>
      <c r="I647" s="216"/>
      <c r="J647" s="216"/>
      <c r="K647" s="216"/>
      <c r="L647" s="216"/>
      <c r="M647" s="216"/>
      <c r="N647" s="216"/>
      <c r="O647" s="216"/>
      <c r="P647" s="278"/>
      <c r="Q647" s="196"/>
      <c r="R647" s="196"/>
      <c r="S647" s="196"/>
      <c r="T647" s="196"/>
      <c r="U647" s="196"/>
      <c r="V647" s="196"/>
      <c r="W647" s="196"/>
      <c r="X647" s="196"/>
      <c r="Y647" s="196"/>
      <c r="Z647" s="220"/>
      <c r="AA647" s="221"/>
      <c r="AB647" s="221"/>
      <c r="AC647" s="221"/>
      <c r="AD647" s="221"/>
      <c r="AE647" s="221"/>
      <c r="AF647" s="221"/>
      <c r="AG647" s="221"/>
      <c r="AH647" s="221"/>
      <c r="AI647" s="221"/>
      <c r="AJ647" s="221"/>
      <c r="AK647" s="222"/>
      <c r="AL647" s="223"/>
      <c r="AM647" s="223"/>
    </row>
    <row r="648" spans="1:39" ht="73.5" customHeight="1" x14ac:dyDescent="0.2">
      <c r="A648" s="343"/>
      <c r="B648" s="343"/>
      <c r="C648" s="215"/>
      <c r="D648" s="606" t="s">
        <v>1700</v>
      </c>
      <c r="E648" s="226">
        <v>2</v>
      </c>
      <c r="F648" s="227" t="s">
        <v>1213</v>
      </c>
      <c r="G648" s="228" t="s">
        <v>1439</v>
      </c>
      <c r="H648" s="229" t="s">
        <v>531</v>
      </c>
      <c r="I648" s="230" t="s">
        <v>532</v>
      </c>
      <c r="J648" s="229" t="s">
        <v>533</v>
      </c>
      <c r="K648" s="228" t="s">
        <v>1440</v>
      </c>
      <c r="L648" s="227" t="s">
        <v>534</v>
      </c>
      <c r="M648" s="403">
        <v>1</v>
      </c>
      <c r="N648" s="229" t="s">
        <v>594</v>
      </c>
      <c r="O648" s="230">
        <v>350</v>
      </c>
      <c r="P648" s="494">
        <f t="shared" ref="P648:P649" si="99">SUM(Q648:W648)</f>
        <v>400000</v>
      </c>
      <c r="Q648" s="495">
        <v>0</v>
      </c>
      <c r="R648" s="494">
        <v>0</v>
      </c>
      <c r="S648" s="495">
        <v>0</v>
      </c>
      <c r="T648" s="494">
        <v>0</v>
      </c>
      <c r="U648" s="495">
        <v>0</v>
      </c>
      <c r="V648" s="494">
        <v>0</v>
      </c>
      <c r="W648" s="495">
        <v>400000</v>
      </c>
      <c r="X648" s="491"/>
      <c r="Y648" s="557" t="s">
        <v>1438</v>
      </c>
      <c r="Z648" s="427"/>
      <c r="AA648" s="353"/>
      <c r="AB648" s="353"/>
      <c r="AC648" s="354"/>
      <c r="AD648" s="353"/>
      <c r="AE648" s="355"/>
      <c r="AF648" s="356"/>
      <c r="AG648" s="357"/>
      <c r="AH648" s="356"/>
      <c r="AI648" s="356"/>
      <c r="AJ648" s="527"/>
      <c r="AK648" s="359"/>
      <c r="AL648" s="360"/>
      <c r="AM648" s="224"/>
    </row>
    <row r="649" spans="1:39" ht="73.5" customHeight="1" thickBot="1" x14ac:dyDescent="0.25">
      <c r="A649" s="343" t="s">
        <v>324</v>
      </c>
      <c r="B649" s="343"/>
      <c r="C649" s="215"/>
      <c r="D649" s="306" t="s">
        <v>1701</v>
      </c>
      <c r="E649" s="280">
        <v>2</v>
      </c>
      <c r="F649" s="263" t="s">
        <v>740</v>
      </c>
      <c r="G649" s="262" t="s">
        <v>1441</v>
      </c>
      <c r="H649" s="261" t="s">
        <v>531</v>
      </c>
      <c r="I649" s="260" t="s">
        <v>532</v>
      </c>
      <c r="J649" s="261" t="s">
        <v>533</v>
      </c>
      <c r="K649" s="262" t="s">
        <v>1121</v>
      </c>
      <c r="L649" s="263" t="s">
        <v>560</v>
      </c>
      <c r="M649" s="410">
        <v>3500</v>
      </c>
      <c r="N649" s="261" t="s">
        <v>225</v>
      </c>
      <c r="O649" s="260">
        <v>200</v>
      </c>
      <c r="P649" s="499">
        <f t="shared" si="99"/>
        <v>175000</v>
      </c>
      <c r="Q649" s="500">
        <v>0</v>
      </c>
      <c r="R649" s="499">
        <v>0</v>
      </c>
      <c r="S649" s="500">
        <v>0</v>
      </c>
      <c r="T649" s="499">
        <v>0</v>
      </c>
      <c r="U649" s="500">
        <v>0</v>
      </c>
      <c r="V649" s="499">
        <v>0</v>
      </c>
      <c r="W649" s="500">
        <v>175000</v>
      </c>
      <c r="X649" s="491"/>
      <c r="Y649" s="530" t="s">
        <v>1276</v>
      </c>
      <c r="Z649" s="351"/>
      <c r="AA649" s="353"/>
      <c r="AB649" s="353"/>
      <c r="AC649" s="354"/>
      <c r="AD649" s="353"/>
      <c r="AE649" s="355"/>
      <c r="AF649" s="356"/>
      <c r="AG649" s="357"/>
      <c r="AH649" s="356"/>
      <c r="AI649" s="356"/>
      <c r="AJ649" s="527"/>
      <c r="AK649" s="359"/>
      <c r="AL649" s="360"/>
      <c r="AM649" s="224"/>
    </row>
    <row r="650" spans="1:39" x14ac:dyDescent="0.2">
      <c r="A650" s="193"/>
      <c r="B650" s="193"/>
      <c r="C650" s="194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414"/>
      <c r="Q650" s="413"/>
      <c r="R650" s="413"/>
      <c r="S650" s="413"/>
      <c r="T650" s="414"/>
      <c r="U650" s="413"/>
      <c r="V650" s="413"/>
      <c r="W650" s="413"/>
      <c r="X650" s="196"/>
      <c r="Y650" s="196"/>
      <c r="Z650" s="16"/>
      <c r="AA650" s="104"/>
      <c r="AB650" s="105"/>
      <c r="AC650" s="106"/>
      <c r="AD650" s="107"/>
      <c r="AE650" s="108"/>
      <c r="AF650" s="415"/>
      <c r="AG650" s="415"/>
      <c r="AH650" s="415"/>
      <c r="AI650" s="415"/>
      <c r="AJ650" s="415"/>
      <c r="AK650" s="415"/>
    </row>
    <row r="651" spans="1:39" s="224" customFormat="1" ht="18.75" thickBot="1" x14ac:dyDescent="0.25">
      <c r="A651" s="193"/>
      <c r="B651" s="193"/>
      <c r="C651" s="194"/>
      <c r="D651" s="216" t="s">
        <v>16</v>
      </c>
      <c r="E651" s="217"/>
      <c r="F651" s="217"/>
      <c r="G651" s="217"/>
      <c r="H651" s="216"/>
      <c r="I651" s="216"/>
      <c r="J651" s="216"/>
      <c r="K651" s="216"/>
      <c r="L651" s="216"/>
      <c r="M651" s="216"/>
      <c r="N651" s="216"/>
      <c r="O651" s="216"/>
      <c r="P651" s="278"/>
      <c r="Q651" s="196"/>
      <c r="R651" s="196"/>
      <c r="S651" s="196"/>
      <c r="T651" s="196"/>
      <c r="U651" s="196"/>
      <c r="V651" s="196"/>
      <c r="W651" s="196"/>
      <c r="X651" s="196"/>
      <c r="Y651" s="196"/>
      <c r="Z651" s="220"/>
      <c r="AA651" s="221"/>
      <c r="AB651" s="221"/>
      <c r="AC651" s="221"/>
      <c r="AD651" s="221"/>
      <c r="AE651" s="221"/>
      <c r="AF651" s="221"/>
      <c r="AG651" s="221"/>
      <c r="AH651" s="221"/>
      <c r="AI651" s="221"/>
      <c r="AJ651" s="221"/>
      <c r="AK651" s="222"/>
      <c r="AL651" s="223"/>
      <c r="AM651" s="223"/>
    </row>
    <row r="652" spans="1:39" ht="73.5" customHeight="1" x14ac:dyDescent="0.2">
      <c r="A652" s="343" t="s">
        <v>1614</v>
      </c>
      <c r="B652" s="343"/>
      <c r="C652" s="215"/>
      <c r="D652" s="606" t="s">
        <v>1702</v>
      </c>
      <c r="E652" s="226">
        <v>2</v>
      </c>
      <c r="F652" s="227" t="s">
        <v>719</v>
      </c>
      <c r="G652" s="228" t="s">
        <v>1442</v>
      </c>
      <c r="H652" s="229" t="s">
        <v>531</v>
      </c>
      <c r="I652" s="230" t="s">
        <v>532</v>
      </c>
      <c r="J652" s="229" t="s">
        <v>533</v>
      </c>
      <c r="K652" s="228" t="s">
        <v>1443</v>
      </c>
      <c r="L652" s="227" t="s">
        <v>534</v>
      </c>
      <c r="M652" s="403">
        <v>3000</v>
      </c>
      <c r="N652" s="229" t="s">
        <v>225</v>
      </c>
      <c r="O652" s="230">
        <v>300</v>
      </c>
      <c r="P652" s="494">
        <f t="shared" ref="P652:P653" si="100">SUM(Q652:W652)</f>
        <v>150000</v>
      </c>
      <c r="Q652" s="495">
        <v>0</v>
      </c>
      <c r="R652" s="494">
        <v>0</v>
      </c>
      <c r="S652" s="495">
        <v>0</v>
      </c>
      <c r="T652" s="494">
        <v>0</v>
      </c>
      <c r="U652" s="495">
        <v>0</v>
      </c>
      <c r="V652" s="494">
        <v>0</v>
      </c>
      <c r="W652" s="495">
        <v>150000</v>
      </c>
      <c r="X652" s="491"/>
      <c r="Y652" s="524" t="s">
        <v>1276</v>
      </c>
      <c r="Z652" s="351"/>
      <c r="AA652" s="353"/>
      <c r="AB652" s="353"/>
      <c r="AC652" s="354"/>
      <c r="AD652" s="353"/>
      <c r="AE652" s="355"/>
      <c r="AF652" s="356"/>
      <c r="AG652" s="357"/>
      <c r="AH652" s="356"/>
      <c r="AI652" s="356"/>
      <c r="AJ652" s="527"/>
      <c r="AK652" s="359"/>
      <c r="AL652" s="360"/>
      <c r="AM652" s="224"/>
    </row>
    <row r="653" spans="1:39" ht="73.5" customHeight="1" thickBot="1" x14ac:dyDescent="0.25">
      <c r="A653" s="343" t="s">
        <v>1615</v>
      </c>
      <c r="B653" s="343"/>
      <c r="C653" s="215"/>
      <c r="D653" s="306" t="s">
        <v>1703</v>
      </c>
      <c r="E653" s="280">
        <v>2</v>
      </c>
      <c r="F653" s="263" t="s">
        <v>744</v>
      </c>
      <c r="G653" s="262" t="s">
        <v>1444</v>
      </c>
      <c r="H653" s="261" t="s">
        <v>531</v>
      </c>
      <c r="I653" s="260" t="s">
        <v>532</v>
      </c>
      <c r="J653" s="261" t="s">
        <v>533</v>
      </c>
      <c r="K653" s="262" t="s">
        <v>1445</v>
      </c>
      <c r="L653" s="263" t="s">
        <v>534</v>
      </c>
      <c r="M653" s="410">
        <v>2000</v>
      </c>
      <c r="N653" s="261" t="s">
        <v>225</v>
      </c>
      <c r="O653" s="260">
        <v>220</v>
      </c>
      <c r="P653" s="499">
        <f t="shared" si="100"/>
        <v>100000</v>
      </c>
      <c r="Q653" s="500">
        <v>0</v>
      </c>
      <c r="R653" s="499">
        <v>0</v>
      </c>
      <c r="S653" s="500">
        <v>0</v>
      </c>
      <c r="T653" s="499">
        <v>0</v>
      </c>
      <c r="U653" s="500">
        <v>0</v>
      </c>
      <c r="V653" s="499">
        <v>0</v>
      </c>
      <c r="W653" s="500">
        <v>100000</v>
      </c>
      <c r="X653" s="491"/>
      <c r="Y653" s="530" t="s">
        <v>1276</v>
      </c>
      <c r="Z653" s="351"/>
      <c r="AA653" s="353"/>
      <c r="AB653" s="353"/>
      <c r="AC653" s="354"/>
      <c r="AD653" s="353"/>
      <c r="AE653" s="355"/>
      <c r="AF653" s="356"/>
      <c r="AG653" s="357"/>
      <c r="AH653" s="356"/>
      <c r="AI653" s="356"/>
      <c r="AJ653" s="527"/>
      <c r="AK653" s="359"/>
      <c r="AL653" s="360"/>
      <c r="AM653" s="224"/>
    </row>
    <row r="654" spans="1:39" x14ac:dyDescent="0.2">
      <c r="A654" s="193"/>
      <c r="B654" s="193"/>
      <c r="C654" s="194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414"/>
      <c r="Q654" s="413"/>
      <c r="R654" s="413"/>
      <c r="S654" s="413"/>
      <c r="T654" s="414"/>
      <c r="U654" s="413"/>
      <c r="V654" s="413"/>
      <c r="W654" s="413"/>
      <c r="X654" s="196"/>
      <c r="Y654" s="196"/>
      <c r="Z654" s="16"/>
      <c r="AA654" s="104"/>
      <c r="AB654" s="105"/>
      <c r="AC654" s="106"/>
      <c r="AD654" s="107"/>
      <c r="AE654" s="108"/>
      <c r="AF654" s="415"/>
      <c r="AG654" s="415"/>
      <c r="AH654" s="415"/>
      <c r="AI654" s="415"/>
      <c r="AJ654" s="415"/>
      <c r="AK654" s="415"/>
    </row>
    <row r="655" spans="1:39" s="224" customFormat="1" ht="18.75" thickBot="1" x14ac:dyDescent="0.25">
      <c r="A655" s="193"/>
      <c r="B655" s="193"/>
      <c r="C655" s="194"/>
      <c r="D655" s="216" t="s">
        <v>1507</v>
      </c>
      <c r="E655" s="217"/>
      <c r="F655" s="217"/>
      <c r="G655" s="217"/>
      <c r="H655" s="216"/>
      <c r="I655" s="216"/>
      <c r="J655" s="216"/>
      <c r="K655" s="216"/>
      <c r="L655" s="216"/>
      <c r="M655" s="216"/>
      <c r="N655" s="216"/>
      <c r="O655" s="216"/>
      <c r="P655" s="278"/>
      <c r="Q655" s="196"/>
      <c r="R655" s="196"/>
      <c r="S655" s="196"/>
      <c r="T655" s="196"/>
      <c r="U655" s="196"/>
      <c r="V655" s="196"/>
      <c r="W655" s="196"/>
      <c r="X655" s="196"/>
      <c r="Y655" s="196"/>
      <c r="Z655" s="220"/>
      <c r="AA655" s="221"/>
      <c r="AB655" s="221"/>
      <c r="AC655" s="221"/>
      <c r="AD655" s="221"/>
      <c r="AE655" s="221"/>
      <c r="AF655" s="221"/>
      <c r="AG655" s="221"/>
      <c r="AH655" s="221"/>
      <c r="AI655" s="221"/>
      <c r="AJ655" s="221"/>
      <c r="AK655" s="222"/>
      <c r="AL655" s="223"/>
      <c r="AM655" s="223"/>
    </row>
    <row r="656" spans="1:39" ht="73.5" customHeight="1" x14ac:dyDescent="0.2">
      <c r="A656" s="343" t="s">
        <v>676</v>
      </c>
      <c r="B656" s="343"/>
      <c r="C656" s="215"/>
      <c r="D656" s="606" t="s">
        <v>1704</v>
      </c>
      <c r="E656" s="226">
        <v>2</v>
      </c>
      <c r="F656" s="227" t="s">
        <v>1446</v>
      </c>
      <c r="G656" s="228" t="s">
        <v>1447</v>
      </c>
      <c r="H656" s="229" t="s">
        <v>706</v>
      </c>
      <c r="I656" s="230" t="s">
        <v>532</v>
      </c>
      <c r="J656" s="229" t="s">
        <v>533</v>
      </c>
      <c r="K656" s="228" t="s">
        <v>1448</v>
      </c>
      <c r="L656" s="227" t="s">
        <v>560</v>
      </c>
      <c r="M656" s="403">
        <v>2000</v>
      </c>
      <c r="N656" s="229" t="s">
        <v>225</v>
      </c>
      <c r="O656" s="230">
        <v>200</v>
      </c>
      <c r="P656" s="494">
        <f t="shared" ref="P656:P657" si="101">SUM(Q656:W656)</f>
        <v>100000</v>
      </c>
      <c r="Q656" s="495">
        <v>0</v>
      </c>
      <c r="R656" s="494">
        <v>0</v>
      </c>
      <c r="S656" s="495">
        <v>0</v>
      </c>
      <c r="T656" s="494">
        <v>0</v>
      </c>
      <c r="U656" s="495">
        <v>0</v>
      </c>
      <c r="V656" s="494">
        <v>0</v>
      </c>
      <c r="W656" s="495">
        <v>100000</v>
      </c>
      <c r="X656" s="491"/>
      <c r="Y656" s="524" t="s">
        <v>1276</v>
      </c>
      <c r="Z656" s="351"/>
      <c r="AA656" s="353"/>
      <c r="AB656" s="353"/>
      <c r="AC656" s="354"/>
      <c r="AD656" s="353"/>
      <c r="AE656" s="355"/>
      <c r="AF656" s="356"/>
      <c r="AG656" s="357"/>
      <c r="AH656" s="356"/>
      <c r="AI656" s="356"/>
      <c r="AJ656" s="527"/>
      <c r="AK656" s="359"/>
      <c r="AL656" s="360"/>
      <c r="AM656" s="224"/>
    </row>
    <row r="657" spans="1:39" ht="73.5" customHeight="1" thickBot="1" x14ac:dyDescent="0.25">
      <c r="A657" s="343" t="s">
        <v>324</v>
      </c>
      <c r="B657" s="343"/>
      <c r="C657" s="215"/>
      <c r="D657" s="306" t="s">
        <v>1705</v>
      </c>
      <c r="E657" s="280">
        <v>2</v>
      </c>
      <c r="F657" s="263" t="s">
        <v>1038</v>
      </c>
      <c r="G657" s="262" t="s">
        <v>1449</v>
      </c>
      <c r="H657" s="261" t="s">
        <v>531</v>
      </c>
      <c r="I657" s="260" t="s">
        <v>532</v>
      </c>
      <c r="J657" s="261" t="s">
        <v>533</v>
      </c>
      <c r="K657" s="262" t="s">
        <v>1121</v>
      </c>
      <c r="L657" s="263" t="s">
        <v>560</v>
      </c>
      <c r="M657" s="410">
        <v>2000</v>
      </c>
      <c r="N657" s="261" t="s">
        <v>225</v>
      </c>
      <c r="O657" s="260">
        <v>80</v>
      </c>
      <c r="P657" s="499">
        <f t="shared" si="101"/>
        <v>100000</v>
      </c>
      <c r="Q657" s="500">
        <v>0</v>
      </c>
      <c r="R657" s="499">
        <v>0</v>
      </c>
      <c r="S657" s="500">
        <v>0</v>
      </c>
      <c r="T657" s="499">
        <v>0</v>
      </c>
      <c r="U657" s="500">
        <v>0</v>
      </c>
      <c r="V657" s="499">
        <v>0</v>
      </c>
      <c r="W657" s="500">
        <v>100000</v>
      </c>
      <c r="X657" s="491"/>
      <c r="Y657" s="530" t="s">
        <v>1276</v>
      </c>
      <c r="Z657" s="351"/>
      <c r="AA657" s="353"/>
      <c r="AB657" s="353"/>
      <c r="AC657" s="354"/>
      <c r="AD657" s="353"/>
      <c r="AE657" s="355"/>
      <c r="AF657" s="356"/>
      <c r="AG657" s="357"/>
      <c r="AH657" s="356"/>
      <c r="AI657" s="356"/>
      <c r="AJ657" s="527"/>
      <c r="AK657" s="359"/>
      <c r="AL657" s="360"/>
      <c r="AM657" s="224"/>
    </row>
    <row r="658" spans="1:39" x14ac:dyDescent="0.2">
      <c r="A658" s="411"/>
      <c r="B658" s="193"/>
      <c r="C658" s="194"/>
      <c r="D658" s="340"/>
      <c r="E658" s="340"/>
      <c r="F658" s="340"/>
      <c r="G658" s="340"/>
      <c r="H658" s="340"/>
      <c r="I658" s="412"/>
      <c r="J658" s="412"/>
      <c r="K658" s="412"/>
      <c r="L658" s="412"/>
      <c r="M658" s="412"/>
      <c r="N658" s="412"/>
      <c r="O658" s="412"/>
      <c r="P658" s="413"/>
      <c r="Q658" s="413"/>
      <c r="R658" s="413"/>
      <c r="S658" s="413"/>
      <c r="T658" s="414"/>
      <c r="U658" s="413"/>
      <c r="V658" s="413"/>
      <c r="W658" s="413"/>
      <c r="X658" s="196"/>
      <c r="Y658" s="196"/>
      <c r="Z658" s="16"/>
      <c r="AA658" s="104"/>
      <c r="AB658" s="105"/>
      <c r="AC658" s="106"/>
      <c r="AD658" s="107"/>
      <c r="AE658" s="108"/>
      <c r="AF658" s="415"/>
      <c r="AG658" s="415"/>
      <c r="AH658" s="415"/>
      <c r="AI658" s="415"/>
      <c r="AJ658" s="415"/>
      <c r="AK658" s="415"/>
    </row>
    <row r="659" spans="1:39" s="224" customFormat="1" ht="18.75" thickBot="1" x14ac:dyDescent="0.25">
      <c r="A659" s="215"/>
      <c r="B659" s="193"/>
      <c r="C659" s="194"/>
      <c r="D659" s="216" t="s">
        <v>1597</v>
      </c>
      <c r="E659" s="218"/>
      <c r="F659" s="218"/>
      <c r="G659" s="218"/>
      <c r="H659" s="219"/>
      <c r="I659" s="219"/>
      <c r="J659" s="219"/>
      <c r="K659" s="219"/>
      <c r="L659" s="219"/>
      <c r="M659" s="219"/>
      <c r="N659" s="219"/>
      <c r="O659" s="219"/>
      <c r="P659" s="196"/>
      <c r="Q659" s="196"/>
      <c r="R659" s="196"/>
      <c r="S659" s="196"/>
      <c r="T659" s="196"/>
      <c r="U659" s="196"/>
      <c r="V659" s="196"/>
      <c r="W659" s="196"/>
      <c r="X659" s="196"/>
      <c r="Y659" s="196"/>
      <c r="Z659" s="220"/>
      <c r="AA659" s="221"/>
      <c r="AB659" s="221"/>
      <c r="AC659" s="221"/>
      <c r="AD659" s="221"/>
      <c r="AE659" s="221"/>
      <c r="AF659" s="221"/>
      <c r="AG659" s="221"/>
      <c r="AH659" s="221"/>
      <c r="AI659" s="221"/>
      <c r="AJ659" s="221"/>
      <c r="AK659" s="222"/>
      <c r="AL659" s="223"/>
      <c r="AM659" s="223"/>
    </row>
    <row r="660" spans="1:39" ht="144.75" thickBot="1" x14ac:dyDescent="0.25">
      <c r="A660" s="343"/>
      <c r="B660" s="109"/>
      <c r="C660" s="2"/>
      <c r="D660" s="171" t="s">
        <v>1214</v>
      </c>
      <c r="E660" s="171" t="s">
        <v>1191</v>
      </c>
      <c r="F660" s="171" t="s">
        <v>1463</v>
      </c>
      <c r="G660" s="137" t="s">
        <v>1215</v>
      </c>
      <c r="H660" s="171" t="s">
        <v>531</v>
      </c>
      <c r="I660" s="171" t="s">
        <v>532</v>
      </c>
      <c r="J660" s="171" t="s">
        <v>533</v>
      </c>
      <c r="K660" s="137" t="s">
        <v>1216</v>
      </c>
      <c r="L660" s="171" t="s">
        <v>534</v>
      </c>
      <c r="M660" s="138">
        <v>606</v>
      </c>
      <c r="N660" s="171" t="s">
        <v>225</v>
      </c>
      <c r="O660" s="139">
        <v>108</v>
      </c>
      <c r="P660" s="140">
        <f t="shared" ref="P660:P672" si="102">SUM(Q660:W660)</f>
        <v>666600</v>
      </c>
      <c r="Q660" s="141">
        <v>0</v>
      </c>
      <c r="R660" s="142">
        <v>0</v>
      </c>
      <c r="S660" s="143">
        <v>0</v>
      </c>
      <c r="T660" s="143">
        <v>0</v>
      </c>
      <c r="U660" s="143">
        <v>0</v>
      </c>
      <c r="V660" s="144">
        <v>0</v>
      </c>
      <c r="W660" s="142">
        <v>666600</v>
      </c>
      <c r="X660" s="491"/>
      <c r="Y660" s="112">
        <v>0</v>
      </c>
      <c r="Z660" s="138">
        <f>M660/2</f>
        <v>303</v>
      </c>
      <c r="AA660" s="113">
        <v>0</v>
      </c>
      <c r="AB660" s="113">
        <v>0</v>
      </c>
      <c r="AC660" s="113">
        <v>0</v>
      </c>
      <c r="AD660" s="113">
        <v>0</v>
      </c>
      <c r="AE660" s="113">
        <v>0</v>
      </c>
      <c r="AF660" s="113">
        <v>0</v>
      </c>
      <c r="AG660" s="113">
        <v>0</v>
      </c>
      <c r="AH660" s="111">
        <v>0</v>
      </c>
      <c r="AI660" s="114" t="s">
        <v>1451</v>
      </c>
      <c r="AJ660" s="110"/>
      <c r="AK660" s="115" t="s">
        <v>521</v>
      </c>
      <c r="AL660" s="116" t="s">
        <v>1452</v>
      </c>
      <c r="AM660" s="117"/>
    </row>
    <row r="661" spans="1:39" ht="126.75" thickBot="1" x14ac:dyDescent="0.25">
      <c r="A661" s="343"/>
      <c r="B661" s="109"/>
      <c r="C661" s="2"/>
      <c r="D661" s="622" t="s">
        <v>1217</v>
      </c>
      <c r="E661" s="172" t="s">
        <v>1191</v>
      </c>
      <c r="F661" s="172" t="s">
        <v>1462</v>
      </c>
      <c r="G661" s="145" t="s">
        <v>1218</v>
      </c>
      <c r="H661" s="172" t="s">
        <v>531</v>
      </c>
      <c r="I661" s="172" t="s">
        <v>532</v>
      </c>
      <c r="J661" s="172" t="s">
        <v>533</v>
      </c>
      <c r="K661" s="145" t="s">
        <v>1219</v>
      </c>
      <c r="L661" s="172" t="s">
        <v>534</v>
      </c>
      <c r="M661" s="146">
        <v>808.81</v>
      </c>
      <c r="N661" s="172" t="s">
        <v>225</v>
      </c>
      <c r="O661" s="147">
        <v>243</v>
      </c>
      <c r="P661" s="148">
        <f t="shared" si="102"/>
        <v>912133</v>
      </c>
      <c r="Q661" s="149">
        <v>0</v>
      </c>
      <c r="R661" s="150">
        <v>0</v>
      </c>
      <c r="S661" s="151">
        <v>0</v>
      </c>
      <c r="T661" s="151">
        <v>0</v>
      </c>
      <c r="U661" s="151">
        <v>0</v>
      </c>
      <c r="V661" s="152">
        <v>0</v>
      </c>
      <c r="W661" s="150">
        <v>912133</v>
      </c>
      <c r="X661" s="491"/>
      <c r="Y661" s="112">
        <v>0</v>
      </c>
      <c r="Z661" s="138">
        <f t="shared" ref="Z661:Z672" si="103">M661/2</f>
        <v>404.40499999999997</v>
      </c>
      <c r="AA661" s="113">
        <v>0</v>
      </c>
      <c r="AB661" s="113">
        <v>0</v>
      </c>
      <c r="AC661" s="113">
        <v>0</v>
      </c>
      <c r="AD661" s="113">
        <v>0</v>
      </c>
      <c r="AE661" s="113">
        <v>0</v>
      </c>
      <c r="AF661" s="118">
        <v>0.35</v>
      </c>
      <c r="AG661" s="118">
        <v>0.35</v>
      </c>
      <c r="AH661" s="111">
        <v>319246.55</v>
      </c>
      <c r="AI661" s="119" t="s">
        <v>1453</v>
      </c>
      <c r="AJ661" s="110"/>
      <c r="AK661" s="115" t="s">
        <v>521</v>
      </c>
      <c r="AL661" s="115" t="s">
        <v>521</v>
      </c>
      <c r="AM661" s="117"/>
    </row>
    <row r="662" spans="1:39" ht="126.75" thickBot="1" x14ac:dyDescent="0.25">
      <c r="A662" s="343"/>
      <c r="B662" s="109"/>
      <c r="C662" s="2"/>
      <c r="D662" s="622" t="s">
        <v>1220</v>
      </c>
      <c r="E662" s="172" t="s">
        <v>1191</v>
      </c>
      <c r="F662" s="172" t="s">
        <v>1464</v>
      </c>
      <c r="G662" s="145" t="s">
        <v>1221</v>
      </c>
      <c r="H662" s="172" t="s">
        <v>531</v>
      </c>
      <c r="I662" s="172" t="s">
        <v>532</v>
      </c>
      <c r="J662" s="172" t="s">
        <v>533</v>
      </c>
      <c r="K662" s="145" t="s">
        <v>1222</v>
      </c>
      <c r="L662" s="172" t="s">
        <v>534</v>
      </c>
      <c r="M662" s="146">
        <v>399.13</v>
      </c>
      <c r="N662" s="172" t="s">
        <v>225</v>
      </c>
      <c r="O662" s="147">
        <v>126</v>
      </c>
      <c r="P662" s="148">
        <f t="shared" si="102"/>
        <v>431750</v>
      </c>
      <c r="Q662" s="149">
        <v>0</v>
      </c>
      <c r="R662" s="150">
        <v>0</v>
      </c>
      <c r="S662" s="151">
        <v>0</v>
      </c>
      <c r="T662" s="151">
        <v>0</v>
      </c>
      <c r="U662" s="151">
        <v>0</v>
      </c>
      <c r="V662" s="152">
        <v>0</v>
      </c>
      <c r="W662" s="150">
        <v>431750</v>
      </c>
      <c r="X662" s="491"/>
      <c r="Y662" s="112">
        <v>0</v>
      </c>
      <c r="Z662" s="138">
        <f t="shared" si="103"/>
        <v>199.565</v>
      </c>
      <c r="AA662" s="113">
        <v>0</v>
      </c>
      <c r="AB662" s="113">
        <v>0</v>
      </c>
      <c r="AC662" s="113">
        <v>0</v>
      </c>
      <c r="AD662" s="113">
        <v>0</v>
      </c>
      <c r="AE662" s="113">
        <v>0</v>
      </c>
      <c r="AF662" s="113">
        <v>0</v>
      </c>
      <c r="AG662" s="113">
        <v>0</v>
      </c>
      <c r="AH662" s="111">
        <v>0</v>
      </c>
      <c r="AI662" s="120" t="s">
        <v>1454</v>
      </c>
      <c r="AJ662" s="110"/>
      <c r="AK662" s="115" t="s">
        <v>521</v>
      </c>
      <c r="AL662" s="115" t="s">
        <v>521</v>
      </c>
      <c r="AM662" s="117"/>
    </row>
    <row r="663" spans="1:39" ht="126.75" thickBot="1" x14ac:dyDescent="0.25">
      <c r="A663" s="343"/>
      <c r="B663" s="109"/>
      <c r="C663" s="2"/>
      <c r="D663" s="622" t="s">
        <v>1223</v>
      </c>
      <c r="E663" s="172" t="s">
        <v>1191</v>
      </c>
      <c r="F663" s="172" t="s">
        <v>1463</v>
      </c>
      <c r="G663" s="145" t="s">
        <v>1215</v>
      </c>
      <c r="H663" s="172" t="s">
        <v>531</v>
      </c>
      <c r="I663" s="172" t="s">
        <v>532</v>
      </c>
      <c r="J663" s="172" t="s">
        <v>533</v>
      </c>
      <c r="K663" s="145" t="s">
        <v>1224</v>
      </c>
      <c r="L663" s="172" t="s">
        <v>534</v>
      </c>
      <c r="M663" s="146">
        <v>301</v>
      </c>
      <c r="N663" s="172" t="s">
        <v>225</v>
      </c>
      <c r="O663" s="147">
        <v>126</v>
      </c>
      <c r="P663" s="148">
        <f t="shared" si="102"/>
        <v>331100</v>
      </c>
      <c r="Q663" s="149">
        <v>0</v>
      </c>
      <c r="R663" s="150">
        <v>0</v>
      </c>
      <c r="S663" s="151">
        <v>0</v>
      </c>
      <c r="T663" s="151">
        <v>0</v>
      </c>
      <c r="U663" s="151">
        <v>0</v>
      </c>
      <c r="V663" s="152">
        <v>0</v>
      </c>
      <c r="W663" s="150">
        <v>331100</v>
      </c>
      <c r="X663" s="491"/>
      <c r="Y663" s="112">
        <v>0</v>
      </c>
      <c r="Z663" s="138">
        <f t="shared" si="103"/>
        <v>150.5</v>
      </c>
      <c r="AA663" s="113">
        <v>0</v>
      </c>
      <c r="AB663" s="113">
        <v>0</v>
      </c>
      <c r="AC663" s="113">
        <v>0</v>
      </c>
      <c r="AD663" s="113">
        <v>0</v>
      </c>
      <c r="AE663" s="118">
        <v>0.3</v>
      </c>
      <c r="AF663" s="118">
        <v>0.97</v>
      </c>
      <c r="AG663" s="121">
        <v>1</v>
      </c>
      <c r="AH663" s="111">
        <v>331100</v>
      </c>
      <c r="AI663" s="114" t="s">
        <v>1455</v>
      </c>
      <c r="AJ663" s="110"/>
      <c r="AK663" s="115" t="s">
        <v>521</v>
      </c>
      <c r="AL663" s="115" t="s">
        <v>521</v>
      </c>
      <c r="AM663" s="117"/>
    </row>
    <row r="664" spans="1:39" ht="108.75" thickBot="1" x14ac:dyDescent="0.25">
      <c r="A664" s="343"/>
      <c r="B664" s="109"/>
      <c r="C664" s="2"/>
      <c r="D664" s="622" t="s">
        <v>1225</v>
      </c>
      <c r="E664" s="172" t="s">
        <v>1191</v>
      </c>
      <c r="F664" s="172" t="s">
        <v>1463</v>
      </c>
      <c r="G664" s="145" t="s">
        <v>1215</v>
      </c>
      <c r="H664" s="172" t="s">
        <v>531</v>
      </c>
      <c r="I664" s="172" t="s">
        <v>532</v>
      </c>
      <c r="J664" s="172" t="s">
        <v>533</v>
      </c>
      <c r="K664" s="145" t="s">
        <v>1226</v>
      </c>
      <c r="L664" s="172" t="s">
        <v>534</v>
      </c>
      <c r="M664" s="146">
        <v>612</v>
      </c>
      <c r="N664" s="172" t="s">
        <v>225</v>
      </c>
      <c r="O664" s="147">
        <v>90</v>
      </c>
      <c r="P664" s="148">
        <f t="shared" si="102"/>
        <v>673200</v>
      </c>
      <c r="Q664" s="149">
        <v>0</v>
      </c>
      <c r="R664" s="150">
        <v>0</v>
      </c>
      <c r="S664" s="151">
        <v>0</v>
      </c>
      <c r="T664" s="151">
        <v>0</v>
      </c>
      <c r="U664" s="151">
        <v>0</v>
      </c>
      <c r="V664" s="152">
        <v>0</v>
      </c>
      <c r="W664" s="150">
        <v>673200</v>
      </c>
      <c r="X664" s="491"/>
      <c r="Y664" s="118">
        <v>0</v>
      </c>
      <c r="Z664" s="138">
        <f t="shared" si="103"/>
        <v>306</v>
      </c>
      <c r="AA664" s="113">
        <v>0</v>
      </c>
      <c r="AB664" s="113">
        <v>0</v>
      </c>
      <c r="AC664" s="113">
        <v>0</v>
      </c>
      <c r="AD664" s="113">
        <v>0</v>
      </c>
      <c r="AE664" s="118">
        <v>0.01</v>
      </c>
      <c r="AF664" s="118">
        <v>0.35</v>
      </c>
      <c r="AG664" s="118">
        <v>0.7</v>
      </c>
      <c r="AH664" s="111">
        <v>471239.99999999994</v>
      </c>
      <c r="AI664" s="119" t="s">
        <v>1453</v>
      </c>
      <c r="AJ664" s="110"/>
      <c r="AK664" s="115" t="s">
        <v>521</v>
      </c>
      <c r="AL664" s="122" t="s">
        <v>1456</v>
      </c>
      <c r="AM664" s="117"/>
    </row>
    <row r="665" spans="1:39" ht="108.75" thickBot="1" x14ac:dyDescent="0.25">
      <c r="A665" s="343"/>
      <c r="B665" s="109"/>
      <c r="C665" s="2"/>
      <c r="D665" s="622" t="s">
        <v>1227</v>
      </c>
      <c r="E665" s="172" t="s">
        <v>1191</v>
      </c>
      <c r="F665" s="172" t="s">
        <v>1463</v>
      </c>
      <c r="G665" s="145" t="s">
        <v>1215</v>
      </c>
      <c r="H665" s="172" t="s">
        <v>531</v>
      </c>
      <c r="I665" s="172" t="s">
        <v>532</v>
      </c>
      <c r="J665" s="172" t="s">
        <v>533</v>
      </c>
      <c r="K665" s="145" t="s">
        <v>1228</v>
      </c>
      <c r="L665" s="172" t="s">
        <v>534</v>
      </c>
      <c r="M665" s="146">
        <v>1043.2</v>
      </c>
      <c r="N665" s="172" t="s">
        <v>225</v>
      </c>
      <c r="O665" s="147">
        <v>99</v>
      </c>
      <c r="P665" s="148">
        <f t="shared" si="102"/>
        <v>1098000</v>
      </c>
      <c r="Q665" s="149">
        <v>0</v>
      </c>
      <c r="R665" s="150">
        <v>0</v>
      </c>
      <c r="S665" s="151">
        <v>0</v>
      </c>
      <c r="T665" s="151">
        <v>0</v>
      </c>
      <c r="U665" s="151">
        <v>0</v>
      </c>
      <c r="V665" s="152">
        <v>0</v>
      </c>
      <c r="W665" s="150">
        <v>1098000</v>
      </c>
      <c r="X665" s="491"/>
      <c r="Y665" s="118">
        <v>0</v>
      </c>
      <c r="Z665" s="138">
        <f t="shared" si="103"/>
        <v>521.6</v>
      </c>
      <c r="AA665" s="113">
        <v>0</v>
      </c>
      <c r="AB665" s="113">
        <v>0</v>
      </c>
      <c r="AC665" s="113">
        <v>0</v>
      </c>
      <c r="AD665" s="113">
        <v>0</v>
      </c>
      <c r="AE665" s="113">
        <v>0</v>
      </c>
      <c r="AF665" s="118">
        <v>0.25</v>
      </c>
      <c r="AG665" s="118">
        <v>0.95</v>
      </c>
      <c r="AH665" s="111">
        <v>1043100</v>
      </c>
      <c r="AI665" s="119" t="s">
        <v>1453</v>
      </c>
      <c r="AJ665" s="110"/>
      <c r="AK665" s="115" t="s">
        <v>521</v>
      </c>
      <c r="AL665" s="122" t="s">
        <v>1456</v>
      </c>
      <c r="AM665" s="117"/>
    </row>
    <row r="666" spans="1:39" ht="126.75" thickBot="1" x14ac:dyDescent="0.25">
      <c r="A666" s="343"/>
      <c r="B666" s="109"/>
      <c r="C666" s="224"/>
      <c r="D666" s="622" t="s">
        <v>1457</v>
      </c>
      <c r="E666" s="172" t="s">
        <v>1191</v>
      </c>
      <c r="F666" s="172" t="s">
        <v>1463</v>
      </c>
      <c r="G666" s="145" t="s">
        <v>1215</v>
      </c>
      <c r="H666" s="172" t="s">
        <v>531</v>
      </c>
      <c r="I666" s="172" t="s">
        <v>532</v>
      </c>
      <c r="J666" s="172" t="s">
        <v>533</v>
      </c>
      <c r="K666" s="145" t="s">
        <v>1458</v>
      </c>
      <c r="L666" s="172" t="s">
        <v>534</v>
      </c>
      <c r="M666" s="146">
        <v>404</v>
      </c>
      <c r="N666" s="172" t="s">
        <v>225</v>
      </c>
      <c r="O666" s="147">
        <v>72</v>
      </c>
      <c r="P666" s="148">
        <f t="shared" si="102"/>
        <v>444400</v>
      </c>
      <c r="Q666" s="149">
        <v>0</v>
      </c>
      <c r="R666" s="150">
        <v>0</v>
      </c>
      <c r="S666" s="151">
        <v>0</v>
      </c>
      <c r="T666" s="151">
        <v>0</v>
      </c>
      <c r="U666" s="151">
        <v>0</v>
      </c>
      <c r="V666" s="152">
        <v>0</v>
      </c>
      <c r="W666" s="150">
        <v>444400</v>
      </c>
      <c r="X666" s="491"/>
      <c r="Y666" s="113">
        <v>0</v>
      </c>
      <c r="Z666" s="138">
        <f t="shared" si="103"/>
        <v>202</v>
      </c>
      <c r="AA666" s="113">
        <v>0</v>
      </c>
      <c r="AB666" s="113">
        <v>0</v>
      </c>
      <c r="AC666" s="113">
        <v>0</v>
      </c>
      <c r="AD666" s="113">
        <v>0</v>
      </c>
      <c r="AE666" s="113">
        <v>0</v>
      </c>
      <c r="AF666" s="118">
        <v>0.15</v>
      </c>
      <c r="AG666" s="118">
        <v>0.75</v>
      </c>
      <c r="AH666" s="111">
        <v>333300</v>
      </c>
      <c r="AI666" s="123" t="s">
        <v>1459</v>
      </c>
      <c r="AJ666" s="110"/>
      <c r="AK666" s="124" t="s">
        <v>521</v>
      </c>
      <c r="AL666" s="124" t="s">
        <v>521</v>
      </c>
      <c r="AM666" s="117"/>
    </row>
    <row r="667" spans="1:39" ht="162.75" thickBot="1" x14ac:dyDescent="0.25">
      <c r="A667" s="343"/>
      <c r="B667" s="109"/>
      <c r="C667" s="2"/>
      <c r="D667" s="622" t="s">
        <v>1229</v>
      </c>
      <c r="E667" s="172" t="s">
        <v>1191</v>
      </c>
      <c r="F667" s="172" t="s">
        <v>1463</v>
      </c>
      <c r="G667" s="145" t="s">
        <v>1215</v>
      </c>
      <c r="H667" s="172" t="s">
        <v>531</v>
      </c>
      <c r="I667" s="172" t="s">
        <v>532</v>
      </c>
      <c r="J667" s="172" t="s">
        <v>533</v>
      </c>
      <c r="K667" s="145" t="s">
        <v>1230</v>
      </c>
      <c r="L667" s="172" t="s">
        <v>534</v>
      </c>
      <c r="M667" s="146">
        <v>1539.65</v>
      </c>
      <c r="N667" s="172" t="s">
        <v>225</v>
      </c>
      <c r="O667" s="147">
        <v>113</v>
      </c>
      <c r="P667" s="148">
        <f t="shared" si="102"/>
        <v>1686800</v>
      </c>
      <c r="Q667" s="149">
        <v>0</v>
      </c>
      <c r="R667" s="150">
        <v>0</v>
      </c>
      <c r="S667" s="151">
        <v>0</v>
      </c>
      <c r="T667" s="151">
        <v>0</v>
      </c>
      <c r="U667" s="151">
        <v>0</v>
      </c>
      <c r="V667" s="152">
        <v>0</v>
      </c>
      <c r="W667" s="150">
        <v>1686800</v>
      </c>
      <c r="X667" s="491"/>
      <c r="Y667" s="112">
        <v>0</v>
      </c>
      <c r="Z667" s="138">
        <f t="shared" si="103"/>
        <v>769.82500000000005</v>
      </c>
      <c r="AA667" s="113">
        <v>0</v>
      </c>
      <c r="AB667" s="113">
        <v>0</v>
      </c>
      <c r="AC667" s="113">
        <v>0</v>
      </c>
      <c r="AD667" s="113">
        <v>0</v>
      </c>
      <c r="AE667" s="118">
        <v>0.2</v>
      </c>
      <c r="AF667" s="118">
        <v>0.5</v>
      </c>
      <c r="AG667" s="118">
        <v>0.85</v>
      </c>
      <c r="AH667" s="111">
        <v>1433780</v>
      </c>
      <c r="AI667" s="125" t="s">
        <v>1460</v>
      </c>
      <c r="AJ667" s="110"/>
      <c r="AK667" s="115" t="s">
        <v>521</v>
      </c>
      <c r="AL667" s="115" t="s">
        <v>521</v>
      </c>
      <c r="AM667" s="117"/>
    </row>
    <row r="668" spans="1:39" ht="108.75" thickBot="1" x14ac:dyDescent="0.25">
      <c r="A668" s="343"/>
      <c r="B668" s="109"/>
      <c r="C668" s="2"/>
      <c r="D668" s="622" t="s">
        <v>1231</v>
      </c>
      <c r="E668" s="172" t="s">
        <v>1191</v>
      </c>
      <c r="F668" s="172" t="s">
        <v>1463</v>
      </c>
      <c r="G668" s="145" t="s">
        <v>1215</v>
      </c>
      <c r="H668" s="172" t="s">
        <v>531</v>
      </c>
      <c r="I668" s="172" t="s">
        <v>532</v>
      </c>
      <c r="J668" s="172" t="s">
        <v>533</v>
      </c>
      <c r="K668" s="145" t="s">
        <v>1232</v>
      </c>
      <c r="L668" s="172" t="s">
        <v>534</v>
      </c>
      <c r="M668" s="146">
        <v>224</v>
      </c>
      <c r="N668" s="172" t="s">
        <v>225</v>
      </c>
      <c r="O668" s="147">
        <v>113</v>
      </c>
      <c r="P668" s="148">
        <f t="shared" si="102"/>
        <v>203750</v>
      </c>
      <c r="Q668" s="149">
        <v>0</v>
      </c>
      <c r="R668" s="150">
        <v>0</v>
      </c>
      <c r="S668" s="151">
        <v>0</v>
      </c>
      <c r="T668" s="151">
        <v>0</v>
      </c>
      <c r="U668" s="151">
        <v>0</v>
      </c>
      <c r="V668" s="152">
        <v>0</v>
      </c>
      <c r="W668" s="150">
        <v>203750</v>
      </c>
      <c r="X668" s="491"/>
      <c r="Y668" s="112">
        <v>0</v>
      </c>
      <c r="Z668" s="138">
        <f t="shared" si="103"/>
        <v>112</v>
      </c>
      <c r="AA668" s="113">
        <v>0</v>
      </c>
      <c r="AB668" s="113">
        <v>0</v>
      </c>
      <c r="AC668" s="113">
        <v>0</v>
      </c>
      <c r="AD668" s="113">
        <v>0</v>
      </c>
      <c r="AE668" s="113">
        <v>0</v>
      </c>
      <c r="AF668" s="118">
        <v>0.35</v>
      </c>
      <c r="AG668" s="118">
        <v>0.45</v>
      </c>
      <c r="AH668" s="111">
        <v>91687.5</v>
      </c>
      <c r="AI668" s="114" t="s">
        <v>1455</v>
      </c>
      <c r="AJ668" s="110"/>
      <c r="AK668" s="115" t="s">
        <v>521</v>
      </c>
      <c r="AL668" s="115" t="s">
        <v>521</v>
      </c>
      <c r="AM668" s="117"/>
    </row>
    <row r="669" spans="1:39" ht="108.75" thickBot="1" x14ac:dyDescent="0.25">
      <c r="A669" s="343"/>
      <c r="B669" s="109"/>
      <c r="C669" s="2"/>
      <c r="D669" s="622" t="s">
        <v>1233</v>
      </c>
      <c r="E669" s="172" t="s">
        <v>1191</v>
      </c>
      <c r="F669" s="172" t="s">
        <v>1463</v>
      </c>
      <c r="G669" s="145" t="s">
        <v>1234</v>
      </c>
      <c r="H669" s="172" t="s">
        <v>531</v>
      </c>
      <c r="I669" s="172" t="s">
        <v>532</v>
      </c>
      <c r="J669" s="172" t="s">
        <v>533</v>
      </c>
      <c r="K669" s="145" t="s">
        <v>1235</v>
      </c>
      <c r="L669" s="172" t="s">
        <v>534</v>
      </c>
      <c r="M669" s="146">
        <v>305.54000000000002</v>
      </c>
      <c r="N669" s="172" t="s">
        <v>225</v>
      </c>
      <c r="O669" s="147">
        <v>113</v>
      </c>
      <c r="P669" s="148">
        <f t="shared" si="102"/>
        <v>316675</v>
      </c>
      <c r="Q669" s="149">
        <v>0</v>
      </c>
      <c r="R669" s="150">
        <v>0</v>
      </c>
      <c r="S669" s="151">
        <v>0</v>
      </c>
      <c r="T669" s="151">
        <v>0</v>
      </c>
      <c r="U669" s="151">
        <v>0</v>
      </c>
      <c r="V669" s="152">
        <v>0</v>
      </c>
      <c r="W669" s="150">
        <v>316675</v>
      </c>
      <c r="X669" s="491"/>
      <c r="Y669" s="112">
        <v>0</v>
      </c>
      <c r="Z669" s="138">
        <f t="shared" si="103"/>
        <v>152.77000000000001</v>
      </c>
      <c r="AA669" s="113">
        <v>0</v>
      </c>
      <c r="AB669" s="113">
        <v>0</v>
      </c>
      <c r="AC669" s="113">
        <v>0</v>
      </c>
      <c r="AD669" s="113">
        <v>0</v>
      </c>
      <c r="AE669" s="113">
        <v>0</v>
      </c>
      <c r="AF669" s="113">
        <v>0</v>
      </c>
      <c r="AG669" s="113">
        <v>0</v>
      </c>
      <c r="AH669" s="111">
        <v>0</v>
      </c>
      <c r="AI669" s="123" t="s">
        <v>1459</v>
      </c>
      <c r="AJ669" s="110"/>
      <c r="AK669" s="126"/>
      <c r="AL669" s="126"/>
      <c r="AM669" s="117"/>
    </row>
    <row r="670" spans="1:39" ht="126.75" thickBot="1" x14ac:dyDescent="0.25">
      <c r="A670" s="343"/>
      <c r="B670" s="109"/>
      <c r="C670" s="2"/>
      <c r="D670" s="622" t="s">
        <v>1236</v>
      </c>
      <c r="E670" s="172" t="s">
        <v>1191</v>
      </c>
      <c r="F670" s="172" t="s">
        <v>1462</v>
      </c>
      <c r="G670" s="145" t="s">
        <v>1218</v>
      </c>
      <c r="H670" s="172" t="s">
        <v>531</v>
      </c>
      <c r="I670" s="172" t="s">
        <v>532</v>
      </c>
      <c r="J670" s="172" t="s">
        <v>533</v>
      </c>
      <c r="K670" s="145" t="s">
        <v>1237</v>
      </c>
      <c r="L670" s="172" t="s">
        <v>534</v>
      </c>
      <c r="M670" s="146">
        <v>196</v>
      </c>
      <c r="N670" s="172" t="s">
        <v>225</v>
      </c>
      <c r="O670" s="147">
        <v>81</v>
      </c>
      <c r="P670" s="148">
        <f t="shared" si="102"/>
        <v>215600</v>
      </c>
      <c r="Q670" s="149">
        <v>0</v>
      </c>
      <c r="R670" s="150">
        <v>0</v>
      </c>
      <c r="S670" s="151">
        <v>0</v>
      </c>
      <c r="T670" s="151">
        <v>0</v>
      </c>
      <c r="U670" s="151">
        <v>0</v>
      </c>
      <c r="V670" s="152">
        <v>0</v>
      </c>
      <c r="W670" s="150">
        <v>215600</v>
      </c>
      <c r="X670" s="491"/>
      <c r="Y670" s="112">
        <v>0</v>
      </c>
      <c r="Z670" s="138">
        <f t="shared" si="103"/>
        <v>98</v>
      </c>
      <c r="AA670" s="113">
        <v>0</v>
      </c>
      <c r="AB670" s="113">
        <v>0</v>
      </c>
      <c r="AC670" s="113">
        <v>0</v>
      </c>
      <c r="AD670" s="113">
        <v>0</v>
      </c>
      <c r="AE670" s="118">
        <v>0.15</v>
      </c>
      <c r="AF670" s="118">
        <v>0.65</v>
      </c>
      <c r="AG670" s="118">
        <v>0.85</v>
      </c>
      <c r="AH670" s="111">
        <v>183260</v>
      </c>
      <c r="AI670" s="123" t="s">
        <v>1459</v>
      </c>
      <c r="AJ670" s="110"/>
      <c r="AK670" s="115" t="s">
        <v>521</v>
      </c>
      <c r="AL670" s="115" t="s">
        <v>521</v>
      </c>
      <c r="AM670" s="117"/>
    </row>
    <row r="671" spans="1:39" ht="90.75" thickBot="1" x14ac:dyDescent="0.25">
      <c r="A671" s="343"/>
      <c r="B671" s="109"/>
      <c r="C671" s="2"/>
      <c r="D671" s="622" t="s">
        <v>1238</v>
      </c>
      <c r="E671" s="172" t="s">
        <v>1191</v>
      </c>
      <c r="F671" s="172" t="s">
        <v>1462</v>
      </c>
      <c r="G671" s="145" t="s">
        <v>1218</v>
      </c>
      <c r="H671" s="172" t="s">
        <v>531</v>
      </c>
      <c r="I671" s="172" t="s">
        <v>532</v>
      </c>
      <c r="J671" s="172" t="s">
        <v>533</v>
      </c>
      <c r="K671" s="145" t="s">
        <v>1239</v>
      </c>
      <c r="L671" s="172" t="s">
        <v>534</v>
      </c>
      <c r="M671" s="146">
        <v>234</v>
      </c>
      <c r="N671" s="172" t="s">
        <v>225</v>
      </c>
      <c r="O671" s="147">
        <v>81</v>
      </c>
      <c r="P671" s="148">
        <f t="shared" si="102"/>
        <v>211750</v>
      </c>
      <c r="Q671" s="149">
        <v>0</v>
      </c>
      <c r="R671" s="150">
        <v>0</v>
      </c>
      <c r="S671" s="151">
        <v>0</v>
      </c>
      <c r="T671" s="151">
        <v>0</v>
      </c>
      <c r="U671" s="151">
        <v>0</v>
      </c>
      <c r="V671" s="152">
        <v>0</v>
      </c>
      <c r="W671" s="150">
        <v>211750</v>
      </c>
      <c r="X671" s="491"/>
      <c r="Y671" s="112">
        <v>0</v>
      </c>
      <c r="Z671" s="138">
        <f t="shared" si="103"/>
        <v>117</v>
      </c>
      <c r="AA671" s="113">
        <v>0</v>
      </c>
      <c r="AB671" s="113">
        <v>0</v>
      </c>
      <c r="AC671" s="113">
        <v>0</v>
      </c>
      <c r="AD671" s="113">
        <v>0</v>
      </c>
      <c r="AE671" s="113">
        <v>0</v>
      </c>
      <c r="AF671" s="113">
        <v>0</v>
      </c>
      <c r="AG671" s="118">
        <v>0.7</v>
      </c>
      <c r="AH671" s="111">
        <v>148225</v>
      </c>
      <c r="AI671" s="127" t="s">
        <v>1454</v>
      </c>
      <c r="AJ671" s="110"/>
      <c r="AK671" s="115" t="s">
        <v>521</v>
      </c>
      <c r="AL671" s="115" t="s">
        <v>521</v>
      </c>
      <c r="AM671" s="117"/>
    </row>
    <row r="672" spans="1:39" ht="126.75" thickBot="1" x14ac:dyDescent="0.25">
      <c r="A672" s="343"/>
      <c r="B672" s="128"/>
      <c r="C672" s="102"/>
      <c r="D672" s="623" t="s">
        <v>1240</v>
      </c>
      <c r="E672" s="153" t="s">
        <v>1191</v>
      </c>
      <c r="F672" s="173" t="s">
        <v>1465</v>
      </c>
      <c r="G672" s="154" t="s">
        <v>1241</v>
      </c>
      <c r="H672" s="173" t="s">
        <v>531</v>
      </c>
      <c r="I672" s="173" t="s">
        <v>532</v>
      </c>
      <c r="J672" s="173" t="s">
        <v>533</v>
      </c>
      <c r="K672" s="154" t="s">
        <v>1242</v>
      </c>
      <c r="L672" s="155" t="s">
        <v>534</v>
      </c>
      <c r="M672" s="156">
        <v>691.6</v>
      </c>
      <c r="N672" s="173" t="s">
        <v>225</v>
      </c>
      <c r="O672" s="157">
        <v>68</v>
      </c>
      <c r="P672" s="158">
        <f t="shared" si="102"/>
        <v>707077</v>
      </c>
      <c r="Q672" s="159">
        <v>0</v>
      </c>
      <c r="R672" s="160">
        <v>0</v>
      </c>
      <c r="S672" s="160">
        <v>0</v>
      </c>
      <c r="T672" s="161">
        <v>0</v>
      </c>
      <c r="U672" s="161">
        <v>0</v>
      </c>
      <c r="V672" s="162">
        <v>0</v>
      </c>
      <c r="W672" s="160">
        <v>707077</v>
      </c>
      <c r="X672" s="491"/>
      <c r="Y672" s="130">
        <v>0</v>
      </c>
      <c r="Z672" s="138">
        <f t="shared" si="103"/>
        <v>345.8</v>
      </c>
      <c r="AA672" s="131">
        <v>0</v>
      </c>
      <c r="AB672" s="131">
        <v>0</v>
      </c>
      <c r="AC672" s="131">
        <v>0</v>
      </c>
      <c r="AD672" s="131">
        <v>0</v>
      </c>
      <c r="AE672" s="131">
        <v>0</v>
      </c>
      <c r="AF672" s="132">
        <v>0.01</v>
      </c>
      <c r="AG672" s="132">
        <v>0.01</v>
      </c>
      <c r="AH672" s="129">
        <v>7070.77</v>
      </c>
      <c r="AI672" s="133" t="s">
        <v>1454</v>
      </c>
      <c r="AJ672" s="134"/>
      <c r="AK672" s="135" t="s">
        <v>521</v>
      </c>
      <c r="AL672" s="135" t="s">
        <v>521</v>
      </c>
      <c r="AM672" s="136"/>
    </row>
    <row r="673" spans="1:40" ht="45" customHeight="1" thickBot="1" x14ac:dyDescent="0.25">
      <c r="A673" s="210"/>
      <c r="B673" s="193"/>
      <c r="C673" s="194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3" t="s">
        <v>1450</v>
      </c>
      <c r="P673" s="361">
        <f>SUM(P616:P672)</f>
        <v>14886586</v>
      </c>
      <c r="Q673" s="361">
        <f t="shared" ref="Q673:W673" si="104">SUM(Q616:Q672)</f>
        <v>0</v>
      </c>
      <c r="R673" s="361">
        <f t="shared" si="104"/>
        <v>0</v>
      </c>
      <c r="S673" s="361">
        <f t="shared" si="104"/>
        <v>0</v>
      </c>
      <c r="T673" s="361">
        <f t="shared" si="104"/>
        <v>0</v>
      </c>
      <c r="U673" s="361">
        <f t="shared" si="104"/>
        <v>0</v>
      </c>
      <c r="V673" s="361">
        <f t="shared" si="104"/>
        <v>0</v>
      </c>
      <c r="W673" s="325">
        <f t="shared" si="104"/>
        <v>14886586</v>
      </c>
      <c r="X673" s="196"/>
      <c r="Y673" s="196"/>
      <c r="Z673" s="210"/>
      <c r="AA673" s="210"/>
      <c r="AB673" s="211"/>
      <c r="AC673" s="211"/>
      <c r="AD673" s="212"/>
      <c r="AE673" s="211"/>
      <c r="AF673" s="214"/>
      <c r="AG673" s="214"/>
      <c r="AH673" s="214"/>
      <c r="AI673" s="214"/>
      <c r="AJ673" s="326"/>
      <c r="AK673" s="327"/>
      <c r="AL673" s="214"/>
      <c r="AM673" s="214"/>
    </row>
    <row r="674" spans="1:40" ht="18.75" thickBot="1" x14ac:dyDescent="0.25">
      <c r="A674" s="411"/>
      <c r="B674" s="193"/>
      <c r="C674" s="194"/>
      <c r="D674" s="340"/>
      <c r="E674" s="340"/>
      <c r="F674" s="340"/>
      <c r="G674" s="340"/>
      <c r="H674" s="340"/>
      <c r="I674" s="412"/>
      <c r="J674" s="412"/>
      <c r="K674" s="412"/>
      <c r="L674" s="412"/>
      <c r="M674" s="412"/>
      <c r="N674" s="412"/>
      <c r="O674" s="412"/>
      <c r="P674" s="413"/>
      <c r="Q674" s="413"/>
      <c r="R674" s="413"/>
      <c r="S674" s="413"/>
      <c r="T674" s="414"/>
      <c r="U674" s="413"/>
      <c r="V674" s="413"/>
      <c r="W674" s="413"/>
      <c r="X674" s="196"/>
      <c r="Y674" s="196"/>
      <c r="Z674" s="16"/>
      <c r="AA674" s="104"/>
      <c r="AB674" s="105"/>
      <c r="AC674" s="106"/>
      <c r="AD674" s="107"/>
      <c r="AE674" s="108"/>
      <c r="AF674" s="415"/>
      <c r="AG674" s="415"/>
      <c r="AH674" s="415"/>
      <c r="AI674" s="415"/>
      <c r="AJ674" s="415"/>
      <c r="AK674" s="415"/>
    </row>
    <row r="675" spans="1:40" ht="46.5" customHeight="1" thickBot="1" x14ac:dyDescent="0.25">
      <c r="A675" s="343"/>
      <c r="B675" s="328"/>
      <c r="C675" s="215"/>
      <c r="D675" s="329"/>
      <c r="E675" s="330"/>
      <c r="F675" s="330"/>
      <c r="G675" s="330"/>
      <c r="H675" s="329"/>
      <c r="I675" s="329"/>
      <c r="J675" s="329"/>
      <c r="K675" s="329"/>
      <c r="L675" s="329"/>
      <c r="M675" s="329"/>
      <c r="N675" s="329"/>
      <c r="O675" s="323" t="s">
        <v>933</v>
      </c>
      <c r="P675" s="170">
        <f>P673+P611</f>
        <v>20609086</v>
      </c>
      <c r="Q675" s="170">
        <f t="shared" ref="Q675:W675" si="105">Q673+Q611</f>
        <v>0</v>
      </c>
      <c r="R675" s="170">
        <f t="shared" si="105"/>
        <v>0</v>
      </c>
      <c r="S675" s="170">
        <f t="shared" si="105"/>
        <v>0</v>
      </c>
      <c r="T675" s="170">
        <f t="shared" si="105"/>
        <v>0</v>
      </c>
      <c r="U675" s="170">
        <f t="shared" si="105"/>
        <v>0</v>
      </c>
      <c r="V675" s="170">
        <f t="shared" si="105"/>
        <v>0</v>
      </c>
      <c r="W675" s="170">
        <f t="shared" si="105"/>
        <v>20609086</v>
      </c>
      <c r="X675" s="491"/>
      <c r="Y675" s="492"/>
      <c r="Z675" s="210"/>
      <c r="AA675" s="211"/>
      <c r="AB675" s="211"/>
      <c r="AC675" s="212"/>
      <c r="AD675" s="211"/>
      <c r="AE675" s="214"/>
      <c r="AF675" s="214"/>
      <c r="AG675" s="214"/>
      <c r="AH675" s="214"/>
      <c r="AI675" s="326"/>
      <c r="AJ675" s="532"/>
      <c r="AK675" s="214"/>
      <c r="AL675" s="392"/>
      <c r="AM675" s="214"/>
    </row>
    <row r="676" spans="1:40" ht="18.75" thickBot="1" x14ac:dyDescent="0.25">
      <c r="A676" s="411"/>
      <c r="B676" s="193"/>
      <c r="C676" s="194"/>
      <c r="D676" s="340"/>
      <c r="E676" s="340"/>
      <c r="F676" s="340"/>
      <c r="G676" s="340"/>
      <c r="H676" s="340"/>
      <c r="I676" s="412"/>
      <c r="J676" s="412"/>
      <c r="K676" s="412"/>
      <c r="L676" s="412"/>
      <c r="M676" s="412"/>
      <c r="N676" s="412"/>
      <c r="O676" s="412"/>
      <c r="P676" s="413"/>
      <c r="Q676" s="413"/>
      <c r="R676" s="413"/>
      <c r="S676" s="413"/>
      <c r="T676" s="414"/>
      <c r="U676" s="413"/>
      <c r="V676" s="413"/>
      <c r="W676" s="413"/>
      <c r="X676" s="196"/>
      <c r="Y676" s="196"/>
      <c r="Z676" s="16"/>
      <c r="AA676" s="104"/>
      <c r="AB676" s="105"/>
      <c r="AC676" s="106"/>
      <c r="AD676" s="107"/>
      <c r="AE676" s="108"/>
      <c r="AF676" s="415"/>
      <c r="AG676" s="415"/>
      <c r="AH676" s="415"/>
      <c r="AI676" s="415"/>
      <c r="AJ676" s="415"/>
      <c r="AK676" s="415"/>
    </row>
    <row r="677" spans="1:40" ht="44.25" customHeight="1" thickBot="1" x14ac:dyDescent="0.25">
      <c r="A677" s="343"/>
      <c r="B677" s="338"/>
      <c r="C677" s="215"/>
      <c r="D677" s="339"/>
      <c r="E677" s="340"/>
      <c r="F677" s="340"/>
      <c r="G677" s="340"/>
      <c r="H677" s="339"/>
      <c r="I677" s="339"/>
      <c r="J677" s="339"/>
      <c r="K677" s="339"/>
      <c r="L677" s="339"/>
      <c r="M677" s="339"/>
      <c r="N677" s="339"/>
      <c r="O677" s="558" t="s">
        <v>1461</v>
      </c>
      <c r="P677" s="559">
        <f t="shared" ref="P677:W677" si="106">P675+P566</f>
        <v>37591721</v>
      </c>
      <c r="Q677" s="559">
        <f t="shared" si="106"/>
        <v>0</v>
      </c>
      <c r="R677" s="559">
        <f t="shared" si="106"/>
        <v>0</v>
      </c>
      <c r="S677" s="559">
        <f t="shared" si="106"/>
        <v>0</v>
      </c>
      <c r="T677" s="559">
        <f t="shared" si="106"/>
        <v>0</v>
      </c>
      <c r="U677" s="559">
        <f t="shared" si="106"/>
        <v>0</v>
      </c>
      <c r="V677" s="559">
        <f t="shared" si="106"/>
        <v>0</v>
      </c>
      <c r="W677" s="560">
        <f t="shared" si="106"/>
        <v>37591721</v>
      </c>
      <c r="X677" s="491"/>
      <c r="Y677" s="492"/>
      <c r="Z677" s="463"/>
      <c r="AA677" s="464"/>
      <c r="AB677" s="464"/>
      <c r="AC677" s="464"/>
      <c r="AD677" s="464"/>
      <c r="AE677" s="465"/>
      <c r="AF677" s="466"/>
      <c r="AG677" s="465"/>
      <c r="AH677" s="465"/>
      <c r="AI677" s="465"/>
      <c r="AJ677" s="561"/>
      <c r="AK677" s="465"/>
      <c r="AL677" s="465"/>
    </row>
    <row r="678" spans="1:40" ht="55.5" customHeight="1" x14ac:dyDescent="0.2">
      <c r="A678" s="520"/>
      <c r="B678" s="338"/>
      <c r="C678" s="215"/>
      <c r="D678" s="339"/>
      <c r="E678" s="340"/>
      <c r="F678" s="340"/>
      <c r="G678" s="340"/>
      <c r="H678" s="339"/>
      <c r="I678" s="339"/>
      <c r="J678" s="339"/>
      <c r="K678" s="339"/>
      <c r="L678" s="339"/>
      <c r="M678" s="339"/>
      <c r="N678" s="339"/>
      <c r="O678" s="562"/>
      <c r="P678" s="563"/>
      <c r="Q678" s="563"/>
      <c r="R678" s="563"/>
      <c r="S678" s="563"/>
      <c r="T678" s="563"/>
      <c r="U678" s="563"/>
      <c r="V678" s="563"/>
      <c r="W678" s="563"/>
      <c r="X678" s="491"/>
      <c r="Y678" s="492"/>
      <c r="Z678" s="463"/>
      <c r="AA678" s="464"/>
      <c r="AB678" s="464"/>
      <c r="AC678" s="464"/>
      <c r="AD678" s="464"/>
      <c r="AE678" s="465"/>
      <c r="AF678" s="466"/>
      <c r="AG678" s="465"/>
      <c r="AH678" s="465"/>
      <c r="AI678" s="465"/>
      <c r="AJ678" s="564"/>
      <c r="AK678" s="465"/>
      <c r="AL678" s="465"/>
    </row>
    <row r="679" spans="1:40" ht="45" customHeight="1" x14ac:dyDescent="0.2">
      <c r="A679" s="210"/>
      <c r="B679" s="193"/>
      <c r="C679" s="194"/>
      <c r="D679" s="565"/>
      <c r="E679" s="566"/>
      <c r="F679" s="322"/>
      <c r="G679" s="567"/>
      <c r="H679" s="322"/>
      <c r="I679" s="322"/>
      <c r="J679" s="322"/>
      <c r="K679" s="322"/>
      <c r="L679" s="322"/>
      <c r="M679" s="322"/>
      <c r="N679" s="322"/>
      <c r="O679" s="568" t="s">
        <v>1081</v>
      </c>
      <c r="P679" s="568"/>
      <c r="R679" s="568">
        <v>40000000</v>
      </c>
      <c r="S679" s="570">
        <v>60000000</v>
      </c>
      <c r="T679" s="570">
        <v>96855283</v>
      </c>
      <c r="U679" s="323"/>
      <c r="V679" s="323"/>
      <c r="W679" s="323"/>
      <c r="X679" s="323"/>
      <c r="Y679" s="323"/>
      <c r="Z679" s="210"/>
      <c r="AA679" s="210"/>
      <c r="AB679" s="211"/>
      <c r="AC679" s="211"/>
      <c r="AD679" s="212"/>
      <c r="AE679" s="211"/>
      <c r="AF679" s="214"/>
      <c r="AG679" s="214"/>
      <c r="AH679" s="214"/>
      <c r="AI679" s="214"/>
      <c r="AJ679" s="326"/>
      <c r="AK679" s="479"/>
      <c r="AL679" s="214"/>
      <c r="AM679" s="214"/>
    </row>
    <row r="680" spans="1:40" ht="45" customHeight="1" x14ac:dyDescent="0.2">
      <c r="A680" s="210"/>
      <c r="B680" s="193"/>
      <c r="C680" s="194"/>
      <c r="D680" s="571" t="s">
        <v>1269</v>
      </c>
      <c r="E680" s="572">
        <v>228</v>
      </c>
      <c r="F680" s="573"/>
      <c r="G680" s="322" t="s">
        <v>1521</v>
      </c>
      <c r="H680" s="322"/>
      <c r="I680" s="322"/>
      <c r="J680" s="322"/>
      <c r="K680" s="322"/>
      <c r="L680" s="322"/>
      <c r="M680" s="322"/>
      <c r="N680" s="322"/>
      <c r="O680" s="323" t="s">
        <v>1080</v>
      </c>
      <c r="P680" s="323"/>
      <c r="R680" s="574">
        <f>R679-R384</f>
        <v>0</v>
      </c>
      <c r="S680" s="574">
        <f>S679-S384</f>
        <v>0</v>
      </c>
      <c r="T680" s="574">
        <f>T679-T384</f>
        <v>0</v>
      </c>
      <c r="U680" s="323"/>
      <c r="V680" s="323"/>
      <c r="W680" s="323"/>
      <c r="X680" s="323"/>
      <c r="Y680" s="323"/>
      <c r="Z680" s="210"/>
      <c r="AA680" s="210"/>
      <c r="AB680" s="211"/>
      <c r="AC680" s="211"/>
      <c r="AD680" s="212"/>
      <c r="AE680" s="211"/>
      <c r="AF680" s="214"/>
      <c r="AG680" s="214"/>
      <c r="AH680" s="214"/>
      <c r="AI680" s="214"/>
      <c r="AJ680" s="326"/>
      <c r="AK680" s="479"/>
      <c r="AL680" s="214"/>
      <c r="AM680" s="214"/>
    </row>
    <row r="681" spans="1:40" ht="31.5" customHeight="1" x14ac:dyDescent="0.2">
      <c r="A681" s="210"/>
      <c r="B681" s="193"/>
      <c r="C681" s="194"/>
      <c r="D681" s="571" t="s">
        <v>1497</v>
      </c>
      <c r="E681" s="575">
        <f>E680+1</f>
        <v>229</v>
      </c>
      <c r="F681" s="322"/>
      <c r="G681" s="322"/>
      <c r="H681" s="322"/>
      <c r="I681" s="322"/>
      <c r="J681" s="322"/>
      <c r="K681" s="322"/>
      <c r="L681" s="322"/>
      <c r="M681" s="322"/>
      <c r="N681" s="322"/>
      <c r="O681" s="323"/>
      <c r="P681" s="323"/>
      <c r="Q681" s="323"/>
      <c r="R681" s="576"/>
      <c r="S681" s="576"/>
      <c r="T681" s="323"/>
      <c r="U681" s="323"/>
      <c r="V681" s="323"/>
      <c r="W681" s="323"/>
      <c r="X681" s="323"/>
      <c r="Y681" s="323"/>
      <c r="Z681" s="210"/>
      <c r="AA681" s="210"/>
      <c r="AB681" s="211"/>
      <c r="AC681" s="211"/>
      <c r="AD681" s="212"/>
      <c r="AE681" s="211"/>
      <c r="AF681" s="214"/>
      <c r="AG681" s="214"/>
      <c r="AH681" s="214"/>
      <c r="AI681" s="214"/>
      <c r="AJ681" s="326"/>
      <c r="AK681" s="479"/>
      <c r="AL681" s="214"/>
      <c r="AM681" s="214"/>
    </row>
    <row r="682" spans="1:40" ht="25.5" customHeight="1" x14ac:dyDescent="0.2">
      <c r="A682" s="328"/>
      <c r="B682" s="193"/>
      <c r="C682" s="194"/>
      <c r="D682" s="328"/>
      <c r="E682" s="577"/>
      <c r="F682" s="577"/>
      <c r="G682" s="577"/>
      <c r="H682" s="328"/>
      <c r="I682" s="328"/>
      <c r="J682" s="328"/>
      <c r="K682" s="328"/>
      <c r="L682" s="328"/>
      <c r="Q682" s="578"/>
      <c r="R682" s="578"/>
      <c r="S682" s="579">
        <v>0.7</v>
      </c>
      <c r="T682" s="580">
        <f>T679*0.7</f>
        <v>67798698.099999994</v>
      </c>
      <c r="U682" s="578"/>
      <c r="V682" s="578"/>
      <c r="W682" s="578"/>
      <c r="X682" s="196"/>
      <c r="Y682" s="196"/>
      <c r="Z682" s="210"/>
      <c r="AA682" s="210"/>
      <c r="AB682" s="211"/>
      <c r="AC682" s="211"/>
      <c r="AD682" s="212"/>
      <c r="AE682" s="211"/>
      <c r="AF682" s="214"/>
      <c r="AG682" s="214"/>
      <c r="AH682" s="214"/>
      <c r="AI682" s="214"/>
      <c r="AJ682" s="326"/>
      <c r="AK682" s="326"/>
      <c r="AL682" s="214"/>
      <c r="AM682" s="392"/>
      <c r="AN682" s="214"/>
    </row>
    <row r="683" spans="1:40" ht="25.5" customHeight="1" x14ac:dyDescent="0.2">
      <c r="A683" s="328"/>
      <c r="B683" s="193"/>
      <c r="C683" s="194"/>
      <c r="D683" s="328"/>
      <c r="E683" s="577"/>
      <c r="F683" s="577"/>
      <c r="G683" s="577"/>
      <c r="H683" s="328"/>
      <c r="I683" s="328"/>
      <c r="J683" s="328"/>
      <c r="K683" s="328"/>
      <c r="L683" s="328"/>
      <c r="S683" s="581">
        <v>0.3</v>
      </c>
      <c r="T683" s="580">
        <f>T679*0.3</f>
        <v>29056584.899999999</v>
      </c>
      <c r="U683" s="582">
        <f>T683/2</f>
        <v>14528292.449999999</v>
      </c>
      <c r="V683" s="578"/>
      <c r="W683" s="578"/>
      <c r="X683" s="196"/>
      <c r="Y683" s="196"/>
      <c r="Z683" s="210"/>
      <c r="AA683" s="210"/>
      <c r="AB683" s="211"/>
      <c r="AC683" s="211"/>
      <c r="AD683" s="212"/>
      <c r="AE683" s="211"/>
      <c r="AF683" s="214"/>
      <c r="AG683" s="214"/>
      <c r="AH683" s="214"/>
      <c r="AI683" s="214"/>
      <c r="AJ683" s="326" t="s">
        <v>367</v>
      </c>
      <c r="AK683" s="388">
        <v>4000000</v>
      </c>
      <c r="AL683" s="214"/>
      <c r="AM683" s="392"/>
      <c r="AN683" s="214"/>
    </row>
    <row r="684" spans="1:40" ht="25.5" customHeight="1" x14ac:dyDescent="0.2">
      <c r="A684" s="328"/>
      <c r="B684" s="193"/>
      <c r="C684" s="194"/>
      <c r="D684" s="328"/>
      <c r="E684" s="577"/>
      <c r="F684" s="577"/>
      <c r="G684" s="577"/>
      <c r="H684" s="328"/>
      <c r="I684" s="328"/>
      <c r="J684" s="328"/>
      <c r="K684" s="328"/>
      <c r="L684" s="328"/>
      <c r="S684" s="583" t="s">
        <v>937</v>
      </c>
      <c r="V684" s="578"/>
      <c r="W684" s="578"/>
      <c r="X684" s="196"/>
      <c r="Y684" s="196"/>
      <c r="Z684" s="210"/>
      <c r="AA684" s="210"/>
      <c r="AB684" s="211"/>
      <c r="AC684" s="211"/>
      <c r="AD684" s="212"/>
      <c r="AE684" s="211"/>
      <c r="AF684" s="214"/>
      <c r="AG684" s="214"/>
      <c r="AH684" s="214"/>
      <c r="AI684" s="214"/>
      <c r="AJ684" s="326" t="s">
        <v>250</v>
      </c>
      <c r="AK684" s="388">
        <v>3000000</v>
      </c>
      <c r="AL684" s="214"/>
      <c r="AM684" s="392"/>
      <c r="AN684" s="214"/>
    </row>
    <row r="685" spans="1:40" ht="35.25" customHeight="1" x14ac:dyDescent="0.2">
      <c r="A685" s="584"/>
      <c r="B685" s="193"/>
      <c r="C685" s="194"/>
      <c r="F685" s="585"/>
      <c r="H685" s="584"/>
      <c r="I685" s="584"/>
      <c r="J685" s="584"/>
      <c r="K685" s="584"/>
      <c r="L685" s="584"/>
      <c r="M685" s="328"/>
      <c r="N685" s="328"/>
      <c r="O685" s="328"/>
      <c r="P685" s="578"/>
      <c r="R685" s="69">
        <v>40000000</v>
      </c>
      <c r="S685" s="69">
        <v>60000000</v>
      </c>
      <c r="V685" s="586"/>
      <c r="W685" s="586"/>
      <c r="X685" s="196"/>
      <c r="Y685" s="196"/>
      <c r="Z685" s="584"/>
      <c r="AA685" s="584"/>
      <c r="AB685" s="584"/>
      <c r="AC685" s="584"/>
      <c r="AD685" s="584"/>
      <c r="AE685" s="584"/>
      <c r="AF685" s="584"/>
      <c r="AG685" s="584"/>
      <c r="AH685" s="584"/>
      <c r="AI685" s="584"/>
      <c r="AJ685" s="587" t="s">
        <v>442</v>
      </c>
      <c r="AK685" s="391">
        <f>AK206+AK683+AK684</f>
        <v>7000000</v>
      </c>
      <c r="AL685" s="588"/>
      <c r="AM685" s="589"/>
      <c r="AN685" s="588"/>
    </row>
    <row r="686" spans="1:40" ht="35.25" customHeight="1" x14ac:dyDescent="0.2">
      <c r="A686" s="584"/>
      <c r="B686" s="193"/>
      <c r="C686" s="194"/>
      <c r="D686" s="590"/>
      <c r="E686" s="585"/>
      <c r="F686" s="585"/>
      <c r="G686" s="591"/>
      <c r="H686" s="584"/>
      <c r="I686" s="584"/>
      <c r="J686" s="584"/>
      <c r="K686" s="584"/>
      <c r="L686" s="584"/>
      <c r="M686" s="328"/>
      <c r="N686" s="328"/>
      <c r="O686" s="328"/>
      <c r="P686" s="578"/>
      <c r="R686" s="69"/>
      <c r="S686" s="69"/>
      <c r="V686" s="586"/>
      <c r="W686" s="586"/>
      <c r="X686" s="196"/>
      <c r="Y686" s="196"/>
      <c r="Z686" s="584"/>
      <c r="AA686" s="584"/>
      <c r="AB686" s="584"/>
      <c r="AC686" s="584"/>
      <c r="AD686" s="584"/>
      <c r="AE686" s="584"/>
      <c r="AF686" s="584"/>
      <c r="AG686" s="584"/>
      <c r="AH686" s="584"/>
      <c r="AI686" s="584"/>
      <c r="AJ686" s="587"/>
      <c r="AK686" s="592"/>
      <c r="AL686" s="588"/>
      <c r="AM686" s="589"/>
      <c r="AN686" s="588"/>
    </row>
    <row r="687" spans="1:40" ht="35.25" customHeight="1" x14ac:dyDescent="0.2">
      <c r="A687" s="584"/>
      <c r="B687" s="193"/>
      <c r="C687" s="194"/>
      <c r="D687" s="590"/>
      <c r="E687" s="585"/>
      <c r="F687" s="585"/>
      <c r="G687" s="591"/>
      <c r="H687" s="584"/>
      <c r="I687" s="584"/>
      <c r="J687" s="584"/>
      <c r="K687" s="584"/>
      <c r="L687" s="584"/>
      <c r="M687" s="328"/>
      <c r="N687" s="328"/>
      <c r="O687" s="328"/>
      <c r="P687" s="578"/>
      <c r="R687" s="69"/>
      <c r="S687" s="69"/>
      <c r="V687" s="586"/>
      <c r="W687" s="586"/>
      <c r="X687" s="196"/>
      <c r="Y687" s="196"/>
      <c r="Z687" s="584"/>
      <c r="AA687" s="584"/>
      <c r="AB687" s="584"/>
      <c r="AC687" s="584"/>
      <c r="AD687" s="584"/>
      <c r="AE687" s="584"/>
      <c r="AF687" s="584"/>
      <c r="AG687" s="584"/>
      <c r="AH687" s="584"/>
      <c r="AI687" s="584"/>
      <c r="AJ687" s="587"/>
      <c r="AK687" s="592"/>
      <c r="AL687" s="588"/>
      <c r="AM687" s="589"/>
      <c r="AN687" s="588"/>
    </row>
    <row r="688" spans="1:40" s="70" customFormat="1" ht="42.75" customHeight="1" x14ac:dyDescent="0.25">
      <c r="B688" s="593"/>
      <c r="C688" s="594"/>
      <c r="R688" s="595" t="s">
        <v>1101</v>
      </c>
      <c r="S688" s="596">
        <v>0.03</v>
      </c>
      <c r="T688" s="597" t="e">
        <f>#REF!*0.03</f>
        <v>#REF!</v>
      </c>
      <c r="AB688" s="71"/>
      <c r="AC688" s="72"/>
      <c r="AD688" s="73"/>
      <c r="AE688" s="71"/>
    </row>
    <row r="689" spans="2:31" s="70" customFormat="1" ht="42.75" customHeight="1" x14ac:dyDescent="0.25">
      <c r="B689" s="184"/>
      <c r="C689" s="185"/>
      <c r="E689" s="71"/>
      <c r="F689" s="71"/>
      <c r="G689" s="71"/>
      <c r="P689" s="598"/>
      <c r="Q689" s="598"/>
      <c r="R689" s="599" t="s">
        <v>1100</v>
      </c>
      <c r="S689" s="600">
        <v>0.02</v>
      </c>
      <c r="T689" s="601">
        <f>T384*0.02</f>
        <v>1937105.6599999997</v>
      </c>
      <c r="U689" s="598"/>
      <c r="V689" s="598"/>
      <c r="W689" s="598"/>
      <c r="X689" s="598"/>
      <c r="Y689" s="598"/>
      <c r="AB689" s="71"/>
      <c r="AC689" s="72"/>
      <c r="AD689" s="73"/>
      <c r="AE689" s="71"/>
    </row>
    <row r="690" spans="2:31" ht="26.25" customHeight="1" x14ac:dyDescent="0.2"/>
    <row r="691" spans="2:31" ht="26.25" customHeight="1" x14ac:dyDescent="0.2"/>
    <row r="693" spans="2:31" x14ac:dyDescent="0.2">
      <c r="Q693" s="602" t="s">
        <v>1265</v>
      </c>
      <c r="R693" s="569">
        <f>S389+S404+S405+S406</f>
        <v>136096347.81</v>
      </c>
    </row>
    <row r="694" spans="2:31" x14ac:dyDescent="0.2">
      <c r="Q694" s="602" t="s">
        <v>1266</v>
      </c>
      <c r="R694" s="569">
        <f>'[1]COMPLETO POR RUBRO'!$P$545+'[1]COMPLETO POR RUBRO'!$P$540</f>
        <v>60000000</v>
      </c>
    </row>
    <row r="695" spans="2:31" x14ac:dyDescent="0.2">
      <c r="Q695" s="569" t="s">
        <v>441</v>
      </c>
      <c r="R695" s="569">
        <f>R694+R693</f>
        <v>196096347.81</v>
      </c>
    </row>
    <row r="706" spans="1:37" x14ac:dyDescent="0.2">
      <c r="A706" s="411"/>
      <c r="B706" s="193"/>
      <c r="C706" s="194"/>
      <c r="D706" s="270"/>
      <c r="E706" s="340"/>
      <c r="F706" s="340"/>
      <c r="G706" s="340"/>
      <c r="H706" s="340"/>
      <c r="I706" s="412"/>
      <c r="J706" s="412"/>
      <c r="K706" s="412"/>
      <c r="L706" s="412"/>
      <c r="M706" s="412"/>
      <c r="N706" s="412"/>
      <c r="O706" s="412"/>
      <c r="P706" s="413"/>
      <c r="Q706" s="413"/>
      <c r="R706" s="413"/>
      <c r="S706" s="413"/>
      <c r="T706" s="414"/>
      <c r="U706" s="413"/>
      <c r="V706" s="413"/>
      <c r="W706" s="413"/>
      <c r="X706" s="196"/>
      <c r="Y706" s="196"/>
      <c r="Z706" s="16"/>
      <c r="AA706" s="104"/>
      <c r="AB706" s="105"/>
      <c r="AC706" s="106"/>
      <c r="AD706" s="107"/>
      <c r="AE706" s="108"/>
      <c r="AF706" s="415"/>
      <c r="AG706" s="415"/>
      <c r="AH706" s="415"/>
      <c r="AI706" s="415"/>
      <c r="AJ706" s="415"/>
      <c r="AK706" s="415"/>
    </row>
  </sheetData>
  <mergeCells count="38">
    <mergeCell ref="E6:E8"/>
    <mergeCell ref="G6:G8"/>
    <mergeCell ref="Z6:Z8"/>
    <mergeCell ref="AB6:AB8"/>
    <mergeCell ref="AC6:AC8"/>
    <mergeCell ref="AA6:AA8"/>
    <mergeCell ref="H6:H8"/>
    <mergeCell ref="I6:I8"/>
    <mergeCell ref="W7:W8"/>
    <mergeCell ref="P6:W6"/>
    <mergeCell ref="Y6:Y8"/>
    <mergeCell ref="N7:N8"/>
    <mergeCell ref="O7:O8"/>
    <mergeCell ref="M7:M8"/>
    <mergeCell ref="AD6:AD8"/>
    <mergeCell ref="AH6:AH8"/>
    <mergeCell ref="AI6:AI8"/>
    <mergeCell ref="AK6:AK8"/>
    <mergeCell ref="AE6:AE8"/>
    <mergeCell ref="AF6:AF8"/>
    <mergeCell ref="AG6:AG8"/>
    <mergeCell ref="AJ6:AJ8"/>
    <mergeCell ref="B6:B8"/>
    <mergeCell ref="A6:A8"/>
    <mergeCell ref="D1:W1"/>
    <mergeCell ref="D2:W2"/>
    <mergeCell ref="D4:W4"/>
    <mergeCell ref="F6:F8"/>
    <mergeCell ref="J6:J8"/>
    <mergeCell ref="P7:P8"/>
    <mergeCell ref="Q7:Q8"/>
    <mergeCell ref="V7:V8"/>
    <mergeCell ref="R7:S7"/>
    <mergeCell ref="T7:U7"/>
    <mergeCell ref="K6:K8"/>
    <mergeCell ref="L6:L8"/>
    <mergeCell ref="M6:O6"/>
    <mergeCell ref="D6:D8"/>
  </mergeCells>
  <printOptions horizontalCentered="1"/>
  <pageMargins left="0.19685039370078741" right="0.19685039370078741" top="0.39370078740157483" bottom="1.1811023622047245" header="0.31496062992125984" footer="0.31496062992125984"/>
  <pageSetup paperSize="512" scale="35" orientation="landscape" r:id="rId1"/>
  <headerFooter>
    <oddFooter>&amp;C&amp;P de &amp;N</oddFooter>
  </headerFooter>
  <rowBreaks count="11" manualBreakCount="11">
    <brk id="75" min="2" max="23" man="1"/>
    <brk id="191" min="2" max="23" man="1"/>
    <brk id="385" min="2" max="23" man="1"/>
    <brk id="407" min="2" max="23" man="1"/>
    <brk id="426" min="2" max="23" man="1"/>
    <brk id="462" min="2" max="23" man="1"/>
    <brk id="525" min="2" max="23" man="1"/>
    <brk id="587" min="2" max="23" man="1"/>
    <brk id="612" min="2" max="23" man="1"/>
    <brk id="638" min="2" max="23" man="1"/>
    <brk id="678" min="2" max="2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PORTADA</vt:lpstr>
      <vt:lpstr>RESUMEN</vt:lpstr>
      <vt:lpstr>POA MODIF-1</vt:lpstr>
      <vt:lpstr>'POA MODIF-1'!Área_de_impresión</vt:lpstr>
      <vt:lpstr>RESUMEN!Área_de_impresión</vt:lpstr>
      <vt:lpstr>'POA MODIF-1'!Títulos_a_imprimir</vt:lpstr>
      <vt:lpstr>RESUMEN!Títulos_a_imprimir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</dc:creator>
  <cp:lastModifiedBy>Arq. Jairo</cp:lastModifiedBy>
  <cp:lastPrinted>2017-07-28T17:27:29Z</cp:lastPrinted>
  <dcterms:created xsi:type="dcterms:W3CDTF">2016-09-14T15:55:40Z</dcterms:created>
  <dcterms:modified xsi:type="dcterms:W3CDTF">2017-09-01T15:15:50Z</dcterms:modified>
</cp:coreProperties>
</file>